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<sst xmlns="http://schemas.openxmlformats.org/spreadsheetml/2006/main" count="1133" uniqueCount="409">
  <si>
    <t>预算01-1表</t>
  </si>
  <si>
    <t>2025年财务收支预算总表部门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</si>
  <si>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</si>
  <si>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</si>
  <si>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</si>
  <si>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</si>
  <si>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</si>
  <si>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</si>
  <si>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</si>
  <si>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</si>
  <si>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</si>
  <si>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</si>
  <si>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</si>
  <si>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</si>
  <si>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</si>
  <si>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</si>
  <si>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</si>
  <si>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</si>
  <si>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</si>
  <si>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</si>
  <si>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</si>
  <si>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</si>
  <si>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</si>
  <si>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</si>
  <si>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</si>
  <si>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</si>
  <si>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</si>
  <si>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</si>
  <si>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</si>
  <si>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</si>
  <si>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</si>
  <si>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</si>
  <si>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</si>
  <si>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</si>
  <si>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</si>
  <si>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</si>
  <si>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</si>
  <si>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</si>
  <si>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</si>
  <si>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</si>
  <si>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</si>
  <si>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</si>
  <si>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</si>
  <si>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</si>
  <si>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</si>
  <si>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</si>
  <si>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</si>
  <si>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</si>
  <si>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</si>
  <si>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</si>
  <si>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</si>
  <si>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</si>
  <si>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</si>
  <si>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</si>
  <si>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</si>
  <si>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</si>
  <si>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</si>
  <si>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</si>
  <si>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</si>
  <si>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</si>
  <si>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</si>
  <si>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</si>
  <si>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</si>
  <si>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131010</t>
  </si>
  <si>
    <t>玉溪市第二人民医院</t>
  </si>
  <si>
    <t>预算01-3表</t>
  </si>
  <si>
    <t>2025年部门支出预算表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</si>
  <si>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</si>
  <si>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</si>
  <si>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</si>
  <si>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</si>
  <si>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</si>
  <si>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</si>
  <si>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</si>
  <si>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</si>
  <si>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</si>
  <si>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</si>
  <si>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</si>
  <si>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</si>
  <si>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20607</t>
  </si>
  <si>
    <t>2060702</t>
  </si>
  <si>
    <t>208</t>
  </si>
  <si>
    <t>20805</t>
  </si>
  <si>
    <t>2080502</t>
  </si>
  <si>
    <t>2080505</t>
  </si>
  <si>
    <t>210</t>
  </si>
  <si>
    <t>21001</t>
  </si>
  <si>
    <t>2100199</t>
  </si>
  <si>
    <t>21002</t>
  </si>
  <si>
    <t>2100205</t>
  </si>
  <si>
    <t>2100299</t>
  </si>
  <si>
    <t>21004</t>
  </si>
  <si>
    <t>2100409</t>
  </si>
  <si>
    <t>21011</t>
  </si>
  <si>
    <t>2101102</t>
  </si>
  <si>
    <t>2101103</t>
  </si>
  <si>
    <t>21099</t>
  </si>
  <si>
    <t>2109999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</si>
  <si>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</si>
  <si>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</si>
  <si>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</si>
  <si>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</si>
  <si>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</si>
  <si>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</si>
  <si>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</si>
  <si>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</si>
  <si>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</si>
  <si>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</si>
  <si>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</si>
  <si>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</si>
  <si>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</si>
  <si>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</si>
  <si>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</si>
  <si>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</si>
  <si>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</si>
  <si>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</si>
  <si>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</si>
  <si>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</si>
  <si>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</si>
  <si>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</si>
  <si>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</si>
  <si>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</si>
  <si>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2025年部门基本支出预算表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</si>
  <si>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</si>
  <si>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</si>
  <si>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</si>
  <si>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</si>
  <si>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</si>
  <si>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</si>
  <si>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</si>
  <si>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</si>
  <si>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</si>
  <si>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</si>
  <si>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</si>
  <si>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</si>
  <si>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</si>
  <si>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</si>
  <si>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</si>
  <si>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</si>
  <si>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</si>
  <si>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</si>
  <si>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</si>
  <si>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</si>
  <si>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530400241100002094407</t>
  </si>
  <si>
    <t>玉溪市第二人民医院编外临聘人员经费</t>
  </si>
  <si>
    <t>精神病医院</t>
  </si>
  <si>
    <t>30199</t>
  </si>
  <si>
    <t>其他工资福利支出</t>
  </si>
  <si>
    <t>530400241100002094506</t>
  </si>
  <si>
    <t>奖励性绩效工资经费</t>
  </si>
  <si>
    <t>30107</t>
  </si>
  <si>
    <t>绩效工资</t>
  </si>
  <si>
    <t>530400241100002355832</t>
  </si>
  <si>
    <t>年度包干补助（工资部分）经费</t>
  </si>
  <si>
    <t>30101</t>
  </si>
  <si>
    <t>基本工资</t>
  </si>
  <si>
    <t>530400241100002355941</t>
  </si>
  <si>
    <t>年度包干补助（退休人员部分）经费</t>
  </si>
  <si>
    <t>事业单位离退休</t>
  </si>
  <si>
    <t>30305</t>
  </si>
  <si>
    <t>生活补助</t>
  </si>
  <si>
    <t>530400241100002356193</t>
  </si>
  <si>
    <t>年度包干补助（社会保险）经费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</si>
  <si>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</si>
  <si>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</si>
  <si>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</si>
  <si>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</si>
  <si>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</si>
  <si>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</si>
  <si>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</si>
  <si>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</si>
  <si>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</si>
  <si>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预算05-1表</t>
  </si>
  <si>
    <t>2025年部门项目支出预算表</t>
  </si>
  <si>
    <t>项目分类</t>
  </si>
  <si>
    <t>项目单位</t>
  </si>
  <si>
    <t>本年拨款</t>
  </si>
  <si>
    <t>单位资金</t>
  </si>
  <si>
    <t>其中：本次下达</t>
  </si>
  <si>
    <t>提前下达2023年医疗服务与保障能力提升（卫生健康人才培养培训）中央财政补助资金</t>
  </si>
  <si>
    <t>事业发展类</t>
  </si>
  <si>
    <t>530400231100001840994</t>
  </si>
  <si>
    <t>其他卫生健康支出</t>
  </si>
  <si>
    <t>30218</t>
  </si>
  <si>
    <t>专用材料费</t>
  </si>
  <si>
    <t>心理健康教育科普基地项目经费</t>
  </si>
  <si>
    <t>专项业务类</t>
  </si>
  <si>
    <t>530400231100001969773</t>
  </si>
  <si>
    <t>科普活动</t>
  </si>
  <si>
    <t>30201</t>
  </si>
  <si>
    <t>办公费</t>
  </si>
  <si>
    <t>30211</t>
  </si>
  <si>
    <t>差旅费</t>
  </si>
  <si>
    <t>30226</t>
  </si>
  <si>
    <t>劳务费</t>
  </si>
  <si>
    <t>2023年医疗服务与保障能力提升（公立医院综合改革）结算补助资金</t>
  </si>
  <si>
    <t>530400231100002294731</t>
  </si>
  <si>
    <t>其他公立医院支出</t>
  </si>
  <si>
    <t>30213</t>
  </si>
  <si>
    <t>维修（护）费</t>
  </si>
  <si>
    <t>31003</t>
  </si>
  <si>
    <t>专用设备购置</t>
  </si>
  <si>
    <t>玉溪市第二人民医院公立医院改革与高质量发展示范项目经费</t>
  </si>
  <si>
    <t>530400231100002329856</t>
  </si>
  <si>
    <t>31007</t>
  </si>
  <si>
    <t>信息网络及软件购置更新</t>
  </si>
  <si>
    <t>玉溪市第二人民医院业务收入经费</t>
  </si>
  <si>
    <t>530400241100002094636</t>
  </si>
  <si>
    <t>30311</t>
  </si>
  <si>
    <t>代缴社会保险费</t>
  </si>
  <si>
    <t>提前下达2024年重大传染病（精神疾病）防控中央补助经费</t>
  </si>
  <si>
    <t>530400241100002833023</t>
  </si>
  <si>
    <t>重大公共卫生服务</t>
  </si>
  <si>
    <t>30216</t>
  </si>
  <si>
    <t>培训费</t>
  </si>
  <si>
    <t>30227</t>
  </si>
  <si>
    <t>委托业务费</t>
  </si>
  <si>
    <t>提前下达2024年医疗服务与保障能力提升（卫生健康人才培养培训）中央财政补助资金</t>
  </si>
  <si>
    <t>530400241100002853298</t>
  </si>
  <si>
    <t>30399</t>
  </si>
  <si>
    <t>其他对个人和家庭的补助</t>
  </si>
  <si>
    <t>提前下达2024年重大传染病防控中央补助资金的社会心理服务体系建设专项经费</t>
  </si>
  <si>
    <t>530400241100002865672</t>
  </si>
  <si>
    <t>30239</t>
  </si>
  <si>
    <t>其他交通费用</t>
  </si>
  <si>
    <t>30299</t>
  </si>
  <si>
    <t>其他商品和服务支出</t>
  </si>
  <si>
    <t>2024年医疗服务与保障能力提升（公立医院综合改革）中央预算补助（第二批）（精神卫生中心项目）资金</t>
  </si>
  <si>
    <t>530400241100002979939</t>
  </si>
  <si>
    <t>其他卫生健康管理事务支出</t>
  </si>
  <si>
    <t>传染病智能监测预警前置软件服务器软硬件环境配置资金</t>
  </si>
  <si>
    <t>530400241100003009779</t>
  </si>
  <si>
    <t>2024年医疗服务与保障能力提升结算补助资金</t>
  </si>
  <si>
    <t>530400241100003239890</t>
  </si>
  <si>
    <t>2024年重大公共卫生服务结算补助资金</t>
  </si>
  <si>
    <t>530400241100003241397</t>
  </si>
  <si>
    <t>2024年重大公共卫生服务结算补助（社会心理服务体系）资金</t>
  </si>
  <si>
    <t>530400241100003321246</t>
  </si>
  <si>
    <t>（第三批）2024年省级科普专项转移支付资金</t>
  </si>
  <si>
    <t>530400241100003338161</t>
  </si>
  <si>
    <t>合  计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</si>
  <si>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</si>
  <si>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</si>
  <si>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</si>
  <si>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</si>
  <si>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</si>
  <si>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</si>
  <si>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</si>
  <si>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</si>
  <si>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</si>
  <si>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</si>
  <si>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</si>
  <si>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</si>
  <si>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医疗业务收入经费</t>
  </si>
  <si>
    <t>产出指标</t>
  </si>
  <si>
    <t>数量指标</t>
  </si>
  <si>
    <t>门诊人次</t>
  </si>
  <si>
    <t>&gt;=</t>
  </si>
  <si>
    <t>192765</t>
  </si>
  <si>
    <t>人次</t>
  </si>
  <si>
    <t>定量指标</t>
  </si>
  <si>
    <t>公立医院绩效考核评分标准</t>
  </si>
  <si>
    <t>出院人次</t>
  </si>
  <si>
    <t>11180</t>
  </si>
  <si>
    <t>质量指标</t>
  </si>
  <si>
    <t>医疗服务收入占比</t>
  </si>
  <si>
    <t>2.8</t>
  </si>
  <si>
    <t>无</t>
  </si>
  <si>
    <t>效益指标</t>
  </si>
  <si>
    <t>经济效益</t>
  </si>
  <si>
    <t>医疗服务收入占医疗收入比例</t>
  </si>
  <si>
    <t>50</t>
  </si>
  <si>
    <t>%</t>
  </si>
  <si>
    <t>社会效益</t>
  </si>
  <si>
    <t>技术解决精神多发疑难危重病能力覆盖率</t>
  </si>
  <si>
    <t>85</t>
  </si>
  <si>
    <t>满意度指标</t>
  </si>
  <si>
    <t>服务对象满意度</t>
  </si>
  <si>
    <t>住院患者满意度</t>
  </si>
  <si>
    <t>92</t>
  </si>
  <si>
    <t>门诊就诊满意度</t>
  </si>
  <si>
    <t>88</t>
  </si>
  <si>
    <t>预算06表</t>
  </si>
  <si>
    <t>2025年部门政府性基金预算支出预算表</t>
  </si>
  <si>
    <t>单位:元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</si>
  <si>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</si>
  <si>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</si>
  <si>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</si>
  <si>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</si>
  <si>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</si>
  <si>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</si>
  <si>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</si>
  <si>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</si>
  <si>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</si>
  <si>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</si>
  <si>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</si>
  <si>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</si>
  <si>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</si>
  <si>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碎纸机</t>
  </si>
  <si>
    <t>台</t>
  </si>
  <si>
    <t>办公椅</t>
  </si>
  <si>
    <t>把</t>
  </si>
  <si>
    <t>洗胃机</t>
  </si>
  <si>
    <t>电动流产吸引器</t>
  </si>
  <si>
    <t>全自动尿液分析仪</t>
  </si>
  <si>
    <t>24小时动态心电图</t>
  </si>
  <si>
    <t>黑白打印机（激光）</t>
  </si>
  <si>
    <t>自动双面打印机</t>
  </si>
  <si>
    <t>血沉仪</t>
  </si>
  <si>
    <t>打印机多功能一体机</t>
  </si>
  <si>
    <t>投影仪器</t>
  </si>
  <si>
    <t>监控设备</t>
  </si>
  <si>
    <t>套</t>
  </si>
  <si>
    <t>钞票处理设备（验钞机）</t>
  </si>
  <si>
    <t>全胸振荡排痰机</t>
  </si>
  <si>
    <t>洗板机</t>
  </si>
  <si>
    <t>电动吸引器</t>
  </si>
  <si>
    <t>空气波压力循环治疗仪</t>
  </si>
  <si>
    <t>电视机</t>
  </si>
  <si>
    <t>床旁化学发光快速心梗检测仪</t>
  </si>
  <si>
    <t>文件柜</t>
  </si>
  <si>
    <t>组</t>
  </si>
  <si>
    <t>复印机</t>
  </si>
  <si>
    <t>一体机电脑（国产）</t>
  </si>
  <si>
    <t>HERP系统</t>
  </si>
  <si>
    <t>空调</t>
  </si>
  <si>
    <t>条码打印机</t>
  </si>
  <si>
    <t>医用纯水机</t>
  </si>
  <si>
    <t>笔记本电脑</t>
  </si>
  <si>
    <t>打印机多功能一休机</t>
  </si>
  <si>
    <t>办公桌</t>
  </si>
  <si>
    <t>张</t>
  </si>
  <si>
    <t>资料柜</t>
  </si>
  <si>
    <t>24小时动态血压</t>
  </si>
  <si>
    <t>酶标仪</t>
  </si>
  <si>
    <t>显微镜（带摄像系统）</t>
  </si>
  <si>
    <t>眼前段照相机</t>
  </si>
  <si>
    <t>医用内窥镜冷光源</t>
  </si>
  <si>
    <t>台式电脑（24寸台式以上）</t>
  </si>
  <si>
    <t>保险柜</t>
  </si>
  <si>
    <t>个</t>
  </si>
  <si>
    <t>内窥镜摄像系统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</si>
  <si>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</si>
  <si>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</si>
  <si>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</si>
  <si>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</si>
  <si>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</si>
  <si>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</si>
  <si>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</si>
  <si>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</si>
  <si>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</si>
  <si>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</si>
  <si>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</si>
  <si>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</si>
  <si>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</si>
  <si>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</si>
  <si>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</si>
  <si>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</si>
  <si>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</si>
  <si>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</si>
  <si>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</si>
  <si>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</si>
  <si>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2025年市对下转移支付绩效目标表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</si>
  <si>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</si>
  <si>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</si>
  <si>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</si>
  <si>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</si>
  <si>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</si>
  <si>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</si>
  <si>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</si>
  <si>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</si>
  <si>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</si>
  <si>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</si>
  <si>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A02020400 多功能一体机</t>
  </si>
  <si>
    <t>A02010105 台式计算机</t>
  </si>
  <si>
    <t>A02021003 A4黑白打印机</t>
  </si>
  <si>
    <t>A02370400 安全、检查、监视、报警设备</t>
  </si>
  <si>
    <t>A02020300 投影幕</t>
  </si>
  <si>
    <t>A02320700 医用内窥镜</t>
  </si>
  <si>
    <t>A02329900 其他医疗设备</t>
  </si>
  <si>
    <t>A02321900 临床检验设备</t>
  </si>
  <si>
    <t>A02010108 便携式计算机</t>
  </si>
  <si>
    <t>A02322400 手术室设备及附件</t>
  </si>
  <si>
    <t>A02390100 钞票处理设备</t>
  </si>
  <si>
    <t>验钞机</t>
  </si>
  <si>
    <t>A02061804 空调机</t>
  </si>
  <si>
    <t>A02320400 医用光学仪器</t>
  </si>
  <si>
    <t>A02020100 复印机</t>
  </si>
  <si>
    <t>A02021301 碎纸机</t>
  </si>
  <si>
    <t>A02091001 普通电视设备（电视机）</t>
  </si>
  <si>
    <t>A02021007 条码打印机</t>
  </si>
  <si>
    <t>家具和用品</t>
  </si>
  <si>
    <t>A05010504 保密柜</t>
  </si>
  <si>
    <t>A05010301 办公椅</t>
  </si>
  <si>
    <t>A05010201 办公桌</t>
  </si>
  <si>
    <t>A05010502 文件柜</t>
  </si>
  <si>
    <t>A05010599 其他柜类</t>
  </si>
  <si>
    <t>无形资产</t>
  </si>
  <si>
    <t>A08060303 应用软件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</si>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</sst>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.75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49" fontId="13" fillId="0" borderId="7">
      <alignment horizontal="left" vertical="center" wrapText="1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0" fontId="13" fillId="0" borderId="7">
      <alignment horizontal="right" vertical="center"/>
    </xf>
    <xf numFmtId="180" fontId="13" fillId="0" borderId="7">
      <alignment horizontal="right" vertical="center"/>
    </xf>
  </cellStyleXfs>
  <cellXfs count="168">
    <xf numFmtId="0" fontId="0" fillId="0" borderId="0" xfId="0" applyFont="1">
      <alignment vertical="top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49" fontId="7" fillId="0" borderId="7" xfId="50" applyNumberFormat="1" applyFont="1" applyBorder="1">
      <alignment horizontal="left" vertical="center" wrapText="1"/>
    </xf>
    <xf numFmtId="176" fontId="8" fillId="0" borderId="7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8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3" fillId="0" borderId="0" xfId="50" applyNumberFormat="1" applyFont="1" applyBorder="1" applyAlignment="1">
      <alignment horizontal="right" vertical="center" wrapText="1"/>
    </xf>
    <xf numFmtId="49" fontId="14" fillId="0" borderId="0" xfId="50" applyNumberFormat="1" applyFont="1" applyBorder="1" applyAlignment="1">
      <alignment horizontal="center" vertical="center" wrapText="1"/>
    </xf>
    <xf numFmtId="49" fontId="13" fillId="0" borderId="0" xfId="50" applyNumberFormat="1" applyFont="1" applyBorder="1">
      <alignment horizontal="left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180" fontId="13" fillId="0" borderId="7" xfId="0" applyNumberFormat="1" applyFont="1" applyBorder="1" applyAlignment="1">
      <alignment horizontal="right" vertical="center" wrapText="1"/>
    </xf>
    <xf numFmtId="176" fontId="13" fillId="0" borderId="7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49" fontId="8" fillId="0" borderId="7" xfId="50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/>
      <protection locked="0"/>
    </xf>
    <xf numFmtId="0" fontId="11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0" xfId="0" applyFont="1" applyBorder="1" applyAlignment="1" applyProtection="1">
      <alignment horizontal="right" vertical="center" wrapText="1"/>
      <protection locked="0"/>
    </xf>
    <xf numFmtId="0" fontId="20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180" fontId="8" fillId="0" borderId="7" xfId="56" applyNumberFormat="1" applyFont="1" applyBorder="1" applyAlignment="1">
      <alignment horizontal="center" vertical="center" wrapText="1"/>
    </xf>
    <xf numFmtId="0" fontId="1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6" fontId="8" fillId="0" borderId="7" xfId="51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/>
    <xf numFmtId="0" fontId="10" fillId="0" borderId="0" xfId="0" applyFont="1" applyBorder="1">
      <alignment vertical="top"/>
    </xf>
    <xf numFmtId="0" fontId="8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3" fillId="0" borderId="7" xfId="50" applyNumberFormat="1" applyFont="1" applyBorder="1" applyAlignment="1">
      <alignment horizontal="right" vertical="center" wrapText="1"/>
    </xf>
    <xf numFmtId="49" fontId="14" fillId="0" borderId="7" xfId="50" applyNumberFormat="1" applyFont="1" applyBorder="1" applyAlignment="1">
      <alignment horizontal="center" vertical="center" wrapText="1"/>
    </xf>
    <xf numFmtId="49" fontId="13" fillId="0" borderId="7" xfId="50" applyNumberFormat="1" applyFont="1" applyBorder="1">
      <alignment horizontal="left" vertical="center" wrapText="1"/>
    </xf>
    <xf numFmtId="49" fontId="15" fillId="0" borderId="7" xfId="50" applyNumberFormat="1" applyFont="1" applyBorder="1" applyAlignment="1">
      <alignment horizontal="center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176" fontId="13" fillId="0" borderId="7" xfId="50" applyNumberFormat="1" applyFont="1" applyBorder="1" applyAlignment="1">
      <alignment horizontal="right" vertical="center" wrapText="1"/>
    </xf>
    <xf numFmtId="180" fontId="13" fillId="0" borderId="7" xfId="56" applyNumberFormat="1" applyFont="1" applyBorder="1" applyAlignment="1">
      <alignment horizontal="center" vertical="center" wrapText="1"/>
    </xf>
    <xf numFmtId="49" fontId="21" fillId="0" borderId="7" xfId="50" applyNumberFormat="1" applyFont="1" applyBorder="1" applyAlignment="1">
      <alignment horizontal="right" vertical="center" wrapText="1"/>
    </xf>
    <xf numFmtId="49" fontId="13" fillId="0" borderId="10" xfId="50" applyNumberFormat="1" applyFont="1" applyBorder="1" applyAlignment="1">
      <alignment horizontal="right" vertical="center" wrapText="1"/>
    </xf>
    <xf numFmtId="49" fontId="13" fillId="0" borderId="7" xfId="50" applyNumberFormat="1" applyFont="1" applyBorder="1" applyAlignment="1">
      <alignment horizontal="left" vertical="center" wrapText="1" indent="2"/>
    </xf>
    <xf numFmtId="49" fontId="13" fillId="0" borderId="7" xfId="50" applyNumberFormat="1" applyFont="1" applyBorder="1" applyAlignment="1">
      <alignment horizontal="left" vertical="center" wrapText="1" indent="4"/>
    </xf>
    <xf numFmtId="49" fontId="22" fillId="0" borderId="7" xfId="0" applyNumberFormat="1" applyFont="1" applyBorder="1" applyAlignment="1">
      <alignment horizontal="righ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22" fillId="0" borderId="7" xfId="50" applyNumberFormat="1" applyFont="1" applyBorder="1">
      <alignment horizontal="left" vertical="center" wrapText="1"/>
    </xf>
    <xf numFmtId="176" fontId="13" fillId="0" borderId="7" xfId="0" applyNumberFormat="1" applyFont="1" applyBorder="1" applyAlignment="1">
      <alignment horizontal="right" vertical="center"/>
    </xf>
    <xf numFmtId="176" fontId="22" fillId="0" borderId="7" xfId="0" applyNumberFormat="1" applyFont="1" applyBorder="1" applyAlignment="1">
      <alignment horizontal="left" vertical="center"/>
    </xf>
    <xf numFmtId="176" fontId="13" fillId="0" borderId="7" xfId="51" applyNumberFormat="1" applyFont="1" applyBorder="1">
      <alignment horizontal="right" vertical="center"/>
    </xf>
    <xf numFmtId="176" fontId="13" fillId="0" borderId="7" xfId="0" applyNumberFormat="1" applyFont="1" applyBorder="1" applyAlignment="1">
      <alignment horizontal="left" vertical="center"/>
    </xf>
    <xf numFmtId="49" fontId="22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customHeight="1" spans="1:4">
      <c r="A1" s="55"/>
      <c r="B1" s="55"/>
      <c r="C1" s="55"/>
      <c r="D1" s="55"/>
    </row>
    <row r="2" ht="18.75" customHeight="1" spans="1:4">
      <c r="A2" s="149" t="s">
        <v>0</v>
      </c>
      <c r="B2" s="160"/>
      <c r="C2" s="160"/>
      <c r="D2" s="160"/>
    </row>
    <row r="3" ht="28.5" customHeight="1" spans="1:4">
      <c r="A3" s="161" t="s">
        <v>1</v>
      </c>
      <c r="B3" s="161"/>
      <c r="C3" s="161"/>
      <c r="D3" s="161"/>
    </row>
    <row r="4" ht="18.75" customHeight="1" spans="1:4">
      <c r="A4" s="151" t="str">
        <f>"单位名称："&amp;"玉溪市第二人民医院"</f>
        <v>单位名称：玉溪市第二人民医院</v>
      </c>
      <c r="B4" s="151"/>
      <c r="C4" s="151"/>
      <c r="D4" s="149" t="s">
        <v>2</v>
      </c>
    </row>
    <row r="5" ht="18.75" customHeight="1" spans="1:4">
      <c r="A5" s="152" t="s">
        <v>3</v>
      </c>
      <c r="B5" s="152"/>
      <c r="C5" s="152" t="s">
        <v>4</v>
      </c>
      <c r="D5" s="152"/>
    </row>
    <row r="6" ht="18.75" customHeight="1" spans="1:4">
      <c r="A6" s="152" t="s">
        <v>5</v>
      </c>
      <c r="B6" s="152" t="s">
        <v>6</v>
      </c>
      <c r="C6" s="152" t="s">
        <v>7</v>
      </c>
      <c r="D6" s="152" t="s">
        <v>6</v>
      </c>
    </row>
    <row r="7" ht="18.75" customHeight="1" spans="1:4">
      <c r="A7" s="151" t="s">
        <v>8</v>
      </c>
      <c r="B7" s="165">
        <v>10000000</v>
      </c>
      <c r="C7" s="166" t="str">
        <f>"一"&amp;"、"&amp;"科学技术支出"</f>
        <v>一、科学技术支出</v>
      </c>
      <c r="D7" s="165">
        <v>96144.7</v>
      </c>
    </row>
    <row r="8" ht="18.75" customHeight="1" spans="1:4">
      <c r="A8" s="151" t="s">
        <v>9</v>
      </c>
      <c r="B8" s="165"/>
      <c r="C8" s="166" t="str">
        <f>"一"&amp;"、"&amp;"社会保障和就业支出"</f>
        <v>一、社会保障和就业支出</v>
      </c>
      <c r="D8" s="165">
        <v>4304100</v>
      </c>
    </row>
    <row r="9" ht="18.75" customHeight="1" spans="1:4">
      <c r="A9" s="151" t="s">
        <v>10</v>
      </c>
      <c r="B9" s="165"/>
      <c r="C9" s="166" t="str">
        <f>"二"&amp;"、"&amp;"卫生健康支出"</f>
        <v>二、卫生健康支出</v>
      </c>
      <c r="D9" s="165">
        <v>152081320.71</v>
      </c>
    </row>
    <row r="10" ht="18.75" customHeight="1" spans="1:4">
      <c r="A10" s="151" t="s">
        <v>11</v>
      </c>
      <c r="B10" s="165"/>
      <c r="C10" s="151"/>
      <c r="D10" s="151"/>
    </row>
    <row r="11" ht="18.75" customHeight="1" spans="1:4">
      <c r="A11" s="151" t="s">
        <v>12</v>
      </c>
      <c r="B11" s="165">
        <v>135598127</v>
      </c>
      <c r="C11" s="151"/>
      <c r="D11" s="151"/>
    </row>
    <row r="12" ht="18.75" customHeight="1" spans="1:4">
      <c r="A12" s="151" t="s">
        <v>13</v>
      </c>
      <c r="B12" s="165">
        <v>135598127</v>
      </c>
      <c r="C12" s="151"/>
      <c r="D12" s="151"/>
    </row>
    <row r="13" ht="18.75" customHeight="1" spans="1:4">
      <c r="A13" s="151" t="s">
        <v>14</v>
      </c>
      <c r="B13" s="165"/>
      <c r="C13" s="151"/>
      <c r="D13" s="151"/>
    </row>
    <row r="14" ht="18.75" customHeight="1" spans="1:4">
      <c r="A14" s="151" t="s">
        <v>15</v>
      </c>
      <c r="B14" s="165"/>
      <c r="C14" s="151"/>
      <c r="D14" s="151"/>
    </row>
    <row r="15" ht="18.75" customHeight="1" spans="1:4">
      <c r="A15" s="151" t="s">
        <v>16</v>
      </c>
      <c r="B15" s="165"/>
      <c r="C15" s="151"/>
      <c r="D15" s="151"/>
    </row>
    <row r="16" ht="18.75" customHeight="1" spans="1:4">
      <c r="A16" s="151" t="s">
        <v>17</v>
      </c>
      <c r="B16" s="165"/>
      <c r="C16" s="151"/>
      <c r="D16" s="151"/>
    </row>
    <row r="17" ht="18.75" customHeight="1" spans="1:4">
      <c r="A17" s="167" t="s">
        <v>18</v>
      </c>
      <c r="B17" s="165">
        <v>145598127</v>
      </c>
      <c r="C17" s="167" t="s">
        <v>19</v>
      </c>
      <c r="D17" s="165">
        <v>156481565.41</v>
      </c>
    </row>
    <row r="18" ht="18.75" customHeight="1" spans="1:4">
      <c r="A18" s="162" t="s">
        <v>20</v>
      </c>
      <c r="B18" s="151"/>
      <c r="C18" s="162" t="s">
        <v>21</v>
      </c>
      <c r="D18" s="151"/>
    </row>
    <row r="19" ht="18.75" customHeight="1" spans="1:4">
      <c r="A19" s="61" t="s">
        <v>22</v>
      </c>
      <c r="B19" s="165">
        <v>10883438.41</v>
      </c>
      <c r="C19" s="61" t="s">
        <v>22</v>
      </c>
      <c r="D19" s="165"/>
    </row>
    <row r="20" ht="18.75" customHeight="1" spans="1:4">
      <c r="A20" s="61" t="s">
        <v>23</v>
      </c>
      <c r="B20" s="165"/>
      <c r="C20" s="61" t="s">
        <v>23</v>
      </c>
      <c r="D20" s="165"/>
    </row>
    <row r="21" ht="18.75" customHeight="1" spans="1:4">
      <c r="A21" s="167" t="s">
        <v>24</v>
      </c>
      <c r="B21" s="165">
        <v>156481565.41</v>
      </c>
      <c r="C21" s="167" t="s">
        <v>25</v>
      </c>
      <c r="D21" s="165">
        <v>156481565.41</v>
      </c>
    </row>
  </sheetData>
  <mergeCells count="5">
    <mergeCell ref="A2:D2"/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topLeftCell="B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B2" s="132"/>
      <c r="F2" s="133" t="s">
        <v>282</v>
      </c>
    </row>
    <row r="3" ht="28.5" customHeight="1" spans="1:6">
      <c r="A3" s="33" t="s">
        <v>283</v>
      </c>
      <c r="B3" s="33"/>
      <c r="C3" s="33"/>
      <c r="D3" s="33"/>
      <c r="E3" s="33"/>
      <c r="F3" s="33"/>
    </row>
    <row r="4" ht="15" customHeight="1" spans="1:6">
      <c r="A4" s="134" t="str">
        <f>"单位名称："&amp;"玉溪市第二人民医院"</f>
        <v>单位名称：玉溪市第二人民医院</v>
      </c>
      <c r="B4" s="135"/>
      <c r="C4" s="135"/>
      <c r="D4" s="75"/>
      <c r="E4" s="75"/>
      <c r="F4" s="136" t="s">
        <v>284</v>
      </c>
    </row>
    <row r="5" ht="18.75" customHeight="1" spans="1:6">
      <c r="A5" s="36" t="s">
        <v>124</v>
      </c>
      <c r="B5" s="36" t="s">
        <v>67</v>
      </c>
      <c r="C5" s="36" t="s">
        <v>68</v>
      </c>
      <c r="D5" s="37" t="s">
        <v>285</v>
      </c>
      <c r="E5" s="47"/>
      <c r="F5" s="47"/>
    </row>
    <row r="6" ht="30" customHeight="1" spans="1:6">
      <c r="A6" s="46"/>
      <c r="B6" s="46"/>
      <c r="C6" s="46"/>
      <c r="D6" s="37" t="s">
        <v>30</v>
      </c>
      <c r="E6" s="47" t="s">
        <v>71</v>
      </c>
      <c r="F6" s="47" t="s">
        <v>72</v>
      </c>
    </row>
    <row r="7" ht="16.5" customHeight="1" spans="1:6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</row>
    <row r="8" ht="20.25" customHeight="1" spans="1:6">
      <c r="A8" s="49"/>
      <c r="B8" s="49"/>
      <c r="C8" s="49"/>
      <c r="D8" s="25"/>
      <c r="E8" s="137"/>
      <c r="F8" s="137"/>
    </row>
    <row r="9" ht="17.25" customHeight="1" spans="1:6">
      <c r="A9" s="138" t="s">
        <v>240</v>
      </c>
      <c r="B9" s="139"/>
      <c r="C9" s="139" t="s">
        <v>240</v>
      </c>
      <c r="D9" s="137"/>
      <c r="E9" s="137"/>
      <c r="F9" s="137"/>
    </row>
  </sheetData>
  <mergeCells count="7">
    <mergeCell ref="A3:F3"/>
    <mergeCell ref="A4:E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50"/>
  <sheetViews>
    <sheetView showZeros="0" tabSelected="1" topLeftCell="D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A2" s="30" t="s">
        <v>286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2"/>
      <c r="P2" s="32"/>
      <c r="Q2" s="30"/>
    </row>
    <row r="3" ht="27.75" customHeight="1" spans="1:17">
      <c r="A3" s="73" t="s">
        <v>287</v>
      </c>
      <c r="B3" s="33"/>
      <c r="C3" s="33"/>
      <c r="D3" s="33"/>
      <c r="E3" s="33"/>
      <c r="F3" s="33"/>
      <c r="G3" s="33"/>
      <c r="H3" s="33"/>
      <c r="I3" s="33"/>
      <c r="J3" s="33"/>
      <c r="K3" s="86"/>
      <c r="L3" s="33"/>
      <c r="M3" s="33"/>
      <c r="N3" s="33"/>
      <c r="O3" s="86"/>
      <c r="P3" s="86"/>
      <c r="Q3" s="33"/>
    </row>
    <row r="4" ht="18.75" customHeight="1" spans="1:17">
      <c r="A4" s="111" t="str">
        <f>"单位名称："&amp;"玉溪市第二人民医院"</f>
        <v>单位名称：玉溪市第二人民医院</v>
      </c>
      <c r="B4" s="8"/>
      <c r="C4" s="8"/>
      <c r="D4" s="8"/>
      <c r="E4" s="8"/>
      <c r="F4" s="8"/>
      <c r="G4" s="8"/>
      <c r="H4" s="8"/>
      <c r="I4" s="8"/>
      <c r="J4" s="8"/>
      <c r="O4" s="78"/>
      <c r="P4" s="78"/>
      <c r="Q4" s="112" t="s">
        <v>2</v>
      </c>
    </row>
    <row r="5" ht="15.75" customHeight="1" spans="1:17">
      <c r="A5" s="36" t="s">
        <v>288</v>
      </c>
      <c r="B5" s="113" t="s">
        <v>289</v>
      </c>
      <c r="C5" s="113" t="s">
        <v>290</v>
      </c>
      <c r="D5" s="113" t="s">
        <v>291</v>
      </c>
      <c r="E5" s="113" t="s">
        <v>292</v>
      </c>
      <c r="F5" s="113" t="s">
        <v>293</v>
      </c>
      <c r="G5" s="114" t="s">
        <v>131</v>
      </c>
      <c r="H5" s="114"/>
      <c r="I5" s="114"/>
      <c r="J5" s="114"/>
      <c r="K5" s="115"/>
      <c r="L5" s="114"/>
      <c r="M5" s="114"/>
      <c r="N5" s="114"/>
      <c r="O5" s="116"/>
      <c r="P5" s="115"/>
      <c r="Q5" s="117"/>
    </row>
    <row r="6" ht="17.25" customHeight="1" spans="1:17">
      <c r="A6" s="42"/>
      <c r="B6" s="118"/>
      <c r="C6" s="118"/>
      <c r="D6" s="118"/>
      <c r="E6" s="118"/>
      <c r="F6" s="118"/>
      <c r="G6" s="118" t="s">
        <v>30</v>
      </c>
      <c r="H6" s="118" t="s">
        <v>33</v>
      </c>
      <c r="I6" s="118" t="s">
        <v>294</v>
      </c>
      <c r="J6" s="118" t="s">
        <v>295</v>
      </c>
      <c r="K6" s="119" t="s">
        <v>296</v>
      </c>
      <c r="L6" s="120" t="s">
        <v>297</v>
      </c>
      <c r="M6" s="120"/>
      <c r="N6" s="120"/>
      <c r="O6" s="121"/>
      <c r="P6" s="122"/>
      <c r="Q6" s="123"/>
    </row>
    <row r="7" ht="54" customHeight="1" spans="1:17">
      <c r="A7" s="45"/>
      <c r="B7" s="123"/>
      <c r="C7" s="123"/>
      <c r="D7" s="123"/>
      <c r="E7" s="123"/>
      <c r="F7" s="123"/>
      <c r="G7" s="123"/>
      <c r="H7" s="123" t="s">
        <v>32</v>
      </c>
      <c r="I7" s="123"/>
      <c r="J7" s="123"/>
      <c r="K7" s="124"/>
      <c r="L7" s="123" t="s">
        <v>32</v>
      </c>
      <c r="M7" s="123" t="s">
        <v>39</v>
      </c>
      <c r="N7" s="123" t="s">
        <v>138</v>
      </c>
      <c r="O7" s="125" t="s">
        <v>41</v>
      </c>
      <c r="P7" s="124" t="s">
        <v>42</v>
      </c>
      <c r="Q7" s="123" t="s">
        <v>43</v>
      </c>
    </row>
    <row r="8" ht="15" customHeight="1" spans="1:17">
      <c r="A8" s="46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</row>
    <row r="9" ht="21" customHeight="1" spans="1:17">
      <c r="A9" s="106" t="s">
        <v>64</v>
      </c>
      <c r="B9" s="107"/>
      <c r="C9" s="107"/>
      <c r="D9" s="107"/>
      <c r="E9" s="128"/>
      <c r="F9" s="129">
        <v>2973700</v>
      </c>
      <c r="G9" s="51">
        <v>2973700</v>
      </c>
      <c r="H9" s="51"/>
      <c r="I9" s="51"/>
      <c r="J9" s="51"/>
      <c r="K9" s="51"/>
      <c r="L9" s="51">
        <v>2973700</v>
      </c>
      <c r="M9" s="51">
        <v>2973700</v>
      </c>
      <c r="N9" s="51"/>
      <c r="O9" s="51"/>
      <c r="P9" s="51"/>
      <c r="Q9" s="51"/>
    </row>
    <row r="10" ht="21" customHeight="1" spans="1:17">
      <c r="A10" s="106" t="str">
        <f t="shared" ref="A10:A49" si="0">"      "&amp;"玉溪市第二人民医院业务收入经费"</f>
        <v>      玉溪市第二人民医院业务收入经费</v>
      </c>
      <c r="B10" s="107" t="s">
        <v>298</v>
      </c>
      <c r="C10" s="107" t="str">
        <f>"A02021301"&amp;"  "&amp;"碎纸机"</f>
        <v>A02021301  碎纸机</v>
      </c>
      <c r="D10" s="130" t="s">
        <v>299</v>
      </c>
      <c r="E10" s="131">
        <v>5</v>
      </c>
      <c r="F10" s="25">
        <v>6000</v>
      </c>
      <c r="G10" s="51">
        <v>6000</v>
      </c>
      <c r="H10" s="51"/>
      <c r="I10" s="51"/>
      <c r="J10" s="51"/>
      <c r="K10" s="51"/>
      <c r="L10" s="51">
        <v>6000</v>
      </c>
      <c r="M10" s="51">
        <v>6000</v>
      </c>
      <c r="N10" s="51"/>
      <c r="O10" s="51"/>
      <c r="P10" s="51"/>
      <c r="Q10" s="51"/>
    </row>
    <row r="11" ht="21" customHeight="1" spans="1:17">
      <c r="A11" s="106" t="str">
        <f t="shared" si="0"/>
        <v>      玉溪市第二人民医院业务收入经费</v>
      </c>
      <c r="B11" s="107" t="s">
        <v>300</v>
      </c>
      <c r="C11" s="107" t="str">
        <f>"A05010301"&amp;"  "&amp;"办公椅"</f>
        <v>A05010301  办公椅</v>
      </c>
      <c r="D11" s="130" t="s">
        <v>301</v>
      </c>
      <c r="E11" s="131">
        <v>8</v>
      </c>
      <c r="F11" s="25">
        <v>6000</v>
      </c>
      <c r="G11" s="51">
        <v>6000</v>
      </c>
      <c r="H11" s="51"/>
      <c r="I11" s="51"/>
      <c r="J11" s="51"/>
      <c r="K11" s="51"/>
      <c r="L11" s="51">
        <v>6000</v>
      </c>
      <c r="M11" s="51">
        <v>6000</v>
      </c>
      <c r="N11" s="51"/>
      <c r="O11" s="51"/>
      <c r="P11" s="51"/>
      <c r="Q11" s="51"/>
    </row>
    <row r="12" ht="21" customHeight="1" spans="1:17">
      <c r="A12" s="106" t="str">
        <f t="shared" si="0"/>
        <v>      玉溪市第二人民医院业务收入经费</v>
      </c>
      <c r="B12" s="107" t="s">
        <v>302</v>
      </c>
      <c r="C12" s="107" t="str">
        <f t="shared" ref="C12:C41" si="1">"A02329900"&amp;"  "&amp;"其他医疗设备"</f>
        <v>A02329900  其他医疗设备</v>
      </c>
      <c r="D12" s="130" t="s">
        <v>299</v>
      </c>
      <c r="E12" s="131">
        <v>1</v>
      </c>
      <c r="F12" s="25">
        <v>15000</v>
      </c>
      <c r="G12" s="51">
        <v>15000</v>
      </c>
      <c r="H12" s="51"/>
      <c r="I12" s="51"/>
      <c r="J12" s="51"/>
      <c r="K12" s="51"/>
      <c r="L12" s="51">
        <v>15000</v>
      </c>
      <c r="M12" s="51">
        <v>15000</v>
      </c>
      <c r="N12" s="51"/>
      <c r="O12" s="51"/>
      <c r="P12" s="51"/>
      <c r="Q12" s="51"/>
    </row>
    <row r="13" ht="21" customHeight="1" spans="1:17">
      <c r="A13" s="106" t="str">
        <f t="shared" si="0"/>
        <v>      玉溪市第二人民医院业务收入经费</v>
      </c>
      <c r="B13" s="107" t="s">
        <v>303</v>
      </c>
      <c r="C13" s="107" t="str">
        <f t="shared" ref="C13:C25" si="2">"A02322400"&amp;"  "&amp;"手术室设备及附件"</f>
        <v>A02322400  手术室设备及附件</v>
      </c>
      <c r="D13" s="130" t="s">
        <v>299</v>
      </c>
      <c r="E13" s="131">
        <v>1</v>
      </c>
      <c r="F13" s="25">
        <v>1700</v>
      </c>
      <c r="G13" s="51">
        <v>1700</v>
      </c>
      <c r="H13" s="51"/>
      <c r="I13" s="51"/>
      <c r="J13" s="51"/>
      <c r="K13" s="51"/>
      <c r="L13" s="51">
        <v>1700</v>
      </c>
      <c r="M13" s="51">
        <v>1700</v>
      </c>
      <c r="N13" s="51"/>
      <c r="O13" s="51"/>
      <c r="P13" s="51"/>
      <c r="Q13" s="51"/>
    </row>
    <row r="14" ht="21" customHeight="1" spans="1:17">
      <c r="A14" s="106" t="str">
        <f t="shared" si="0"/>
        <v>      玉溪市第二人民医院业务收入经费</v>
      </c>
      <c r="B14" s="107" t="s">
        <v>304</v>
      </c>
      <c r="C14" s="107" t="str">
        <f t="shared" ref="C14:C42" si="3">"A02321900"&amp;"  "&amp;"临床检验设备"</f>
        <v>A02321900  临床检验设备</v>
      </c>
      <c r="D14" s="130" t="s">
        <v>299</v>
      </c>
      <c r="E14" s="131">
        <v>1</v>
      </c>
      <c r="F14" s="25">
        <v>30000</v>
      </c>
      <c r="G14" s="51">
        <v>30000</v>
      </c>
      <c r="H14" s="51"/>
      <c r="I14" s="51"/>
      <c r="J14" s="51"/>
      <c r="K14" s="51"/>
      <c r="L14" s="51">
        <v>30000</v>
      </c>
      <c r="M14" s="51">
        <v>30000</v>
      </c>
      <c r="N14" s="51"/>
      <c r="O14" s="51"/>
      <c r="P14" s="51"/>
      <c r="Q14" s="51"/>
    </row>
    <row r="15" ht="21" customHeight="1" spans="1:17">
      <c r="A15" s="106" t="str">
        <f t="shared" si="0"/>
        <v>      玉溪市第二人民医院业务收入经费</v>
      </c>
      <c r="B15" s="107" t="s">
        <v>305</v>
      </c>
      <c r="C15" s="107" t="str">
        <f t="shared" si="1"/>
        <v>A02329900  其他医疗设备</v>
      </c>
      <c r="D15" s="130" t="s">
        <v>299</v>
      </c>
      <c r="E15" s="131">
        <v>3</v>
      </c>
      <c r="F15" s="25">
        <v>90000</v>
      </c>
      <c r="G15" s="51">
        <v>90000</v>
      </c>
      <c r="H15" s="51"/>
      <c r="I15" s="51"/>
      <c r="J15" s="51"/>
      <c r="K15" s="51"/>
      <c r="L15" s="51">
        <v>90000</v>
      </c>
      <c r="M15" s="51">
        <v>90000</v>
      </c>
      <c r="N15" s="51"/>
      <c r="O15" s="51"/>
      <c r="P15" s="51"/>
      <c r="Q15" s="51"/>
    </row>
    <row r="16" ht="21" customHeight="1" spans="1:17">
      <c r="A16" s="106" t="str">
        <f t="shared" si="0"/>
        <v>      玉溪市第二人民医院业务收入经费</v>
      </c>
      <c r="B16" s="107" t="s">
        <v>306</v>
      </c>
      <c r="C16" s="107" t="str">
        <f t="shared" ref="C16:C46" si="4">"A02021003"&amp;"  "&amp;"A4黑白打印机"</f>
        <v>A02021003  A4黑白打印机</v>
      </c>
      <c r="D16" s="130" t="s">
        <v>299</v>
      </c>
      <c r="E16" s="131">
        <v>22</v>
      </c>
      <c r="F16" s="25">
        <v>33000</v>
      </c>
      <c r="G16" s="51">
        <v>33000</v>
      </c>
      <c r="H16" s="51"/>
      <c r="I16" s="51"/>
      <c r="J16" s="51"/>
      <c r="K16" s="51"/>
      <c r="L16" s="51">
        <v>33000</v>
      </c>
      <c r="M16" s="51">
        <v>33000</v>
      </c>
      <c r="N16" s="51"/>
      <c r="O16" s="51"/>
      <c r="P16" s="51"/>
      <c r="Q16" s="51"/>
    </row>
    <row r="17" ht="21" customHeight="1" spans="1:17">
      <c r="A17" s="106" t="str">
        <f t="shared" si="0"/>
        <v>      玉溪市第二人民医院业务收入经费</v>
      </c>
      <c r="B17" s="107" t="s">
        <v>307</v>
      </c>
      <c r="C17" s="107" t="str">
        <f t="shared" ref="C17:C38" si="5">"A02021099"&amp;"  "&amp;"其他打印机"</f>
        <v>A02021099  其他打印机</v>
      </c>
      <c r="D17" s="130" t="s">
        <v>299</v>
      </c>
      <c r="E17" s="131">
        <v>3</v>
      </c>
      <c r="F17" s="25">
        <v>9000</v>
      </c>
      <c r="G17" s="51">
        <v>9000</v>
      </c>
      <c r="H17" s="51"/>
      <c r="I17" s="51"/>
      <c r="J17" s="51"/>
      <c r="K17" s="51"/>
      <c r="L17" s="51">
        <v>9000</v>
      </c>
      <c r="M17" s="51">
        <v>9000</v>
      </c>
      <c r="N17" s="51"/>
      <c r="O17" s="51"/>
      <c r="P17" s="51"/>
      <c r="Q17" s="51"/>
    </row>
    <row r="18" ht="21" customHeight="1" spans="1:17">
      <c r="A18" s="106" t="str">
        <f t="shared" si="0"/>
        <v>      玉溪市第二人民医院业务收入经费</v>
      </c>
      <c r="B18" s="107" t="s">
        <v>308</v>
      </c>
      <c r="C18" s="107" t="str">
        <f t="shared" si="3"/>
        <v>A02321900  临床检验设备</v>
      </c>
      <c r="D18" s="130" t="s">
        <v>299</v>
      </c>
      <c r="E18" s="131">
        <v>1</v>
      </c>
      <c r="F18" s="25">
        <v>20000</v>
      </c>
      <c r="G18" s="51">
        <v>20000</v>
      </c>
      <c r="H18" s="51"/>
      <c r="I18" s="51"/>
      <c r="J18" s="51"/>
      <c r="K18" s="51"/>
      <c r="L18" s="51">
        <v>20000</v>
      </c>
      <c r="M18" s="51">
        <v>20000</v>
      </c>
      <c r="N18" s="51"/>
      <c r="O18" s="51"/>
      <c r="P18" s="51"/>
      <c r="Q18" s="51"/>
    </row>
    <row r="19" ht="21" customHeight="1" spans="1:17">
      <c r="A19" s="106" t="str">
        <f t="shared" si="0"/>
        <v>      玉溪市第二人民医院业务收入经费</v>
      </c>
      <c r="B19" s="107" t="s">
        <v>309</v>
      </c>
      <c r="C19" s="107" t="str">
        <f>"A02021004"&amp;"  "&amp;"A4彩色打印机"</f>
        <v>A02021004  A4彩色打印机</v>
      </c>
      <c r="D19" s="130" t="s">
        <v>299</v>
      </c>
      <c r="E19" s="131">
        <v>1</v>
      </c>
      <c r="F19" s="25">
        <v>2500</v>
      </c>
      <c r="G19" s="51">
        <v>2500</v>
      </c>
      <c r="H19" s="51"/>
      <c r="I19" s="51"/>
      <c r="J19" s="51"/>
      <c r="K19" s="51"/>
      <c r="L19" s="51">
        <v>2500</v>
      </c>
      <c r="M19" s="51">
        <v>2500</v>
      </c>
      <c r="N19" s="51"/>
      <c r="O19" s="51"/>
      <c r="P19" s="51"/>
      <c r="Q19" s="51"/>
    </row>
    <row r="20" ht="21" customHeight="1" spans="1:17">
      <c r="A20" s="106" t="str">
        <f t="shared" si="0"/>
        <v>      玉溪市第二人民医院业务收入经费</v>
      </c>
      <c r="B20" s="107" t="s">
        <v>310</v>
      </c>
      <c r="C20" s="107" t="str">
        <f>"A02020300"&amp;"  "&amp;"投影幕"</f>
        <v>A02020300  投影幕</v>
      </c>
      <c r="D20" s="130" t="s">
        <v>299</v>
      </c>
      <c r="E20" s="131">
        <v>1</v>
      </c>
      <c r="F20" s="25">
        <v>5000</v>
      </c>
      <c r="G20" s="51">
        <v>5000</v>
      </c>
      <c r="H20" s="51"/>
      <c r="I20" s="51"/>
      <c r="J20" s="51"/>
      <c r="K20" s="51"/>
      <c r="L20" s="51">
        <v>5000</v>
      </c>
      <c r="M20" s="51">
        <v>5000</v>
      </c>
      <c r="N20" s="51"/>
      <c r="O20" s="51"/>
      <c r="P20" s="51"/>
      <c r="Q20" s="51"/>
    </row>
    <row r="21" ht="21" customHeight="1" spans="1:17">
      <c r="A21" s="106" t="str">
        <f t="shared" si="0"/>
        <v>      玉溪市第二人民医院业务收入经费</v>
      </c>
      <c r="B21" s="107" t="s">
        <v>311</v>
      </c>
      <c r="C21" s="107" t="str">
        <f>"A02370400"&amp;"  "&amp;"安全、检查、监视、报警设备"</f>
        <v>A02370400  安全、检查、监视、报警设备</v>
      </c>
      <c r="D21" s="130" t="s">
        <v>312</v>
      </c>
      <c r="E21" s="131">
        <v>1</v>
      </c>
      <c r="F21" s="25">
        <v>860000</v>
      </c>
      <c r="G21" s="51">
        <v>860000</v>
      </c>
      <c r="H21" s="51"/>
      <c r="I21" s="51"/>
      <c r="J21" s="51"/>
      <c r="K21" s="51"/>
      <c r="L21" s="51">
        <v>860000</v>
      </c>
      <c r="M21" s="51">
        <v>860000</v>
      </c>
      <c r="N21" s="51"/>
      <c r="O21" s="51"/>
      <c r="P21" s="51"/>
      <c r="Q21" s="51"/>
    </row>
    <row r="22" ht="21" customHeight="1" spans="1:17">
      <c r="A22" s="106" t="str">
        <f t="shared" si="0"/>
        <v>      玉溪市第二人民医院业务收入经费</v>
      </c>
      <c r="B22" s="107" t="s">
        <v>313</v>
      </c>
      <c r="C22" s="107" t="str">
        <f>"A02390100"&amp;"  "&amp;"钞票处理设备"</f>
        <v>A02390100  钞票处理设备</v>
      </c>
      <c r="D22" s="130" t="s">
        <v>299</v>
      </c>
      <c r="E22" s="131">
        <v>3</v>
      </c>
      <c r="F22" s="25">
        <v>7500</v>
      </c>
      <c r="G22" s="51">
        <v>7500</v>
      </c>
      <c r="H22" s="51"/>
      <c r="I22" s="51"/>
      <c r="J22" s="51"/>
      <c r="K22" s="51"/>
      <c r="L22" s="51">
        <v>7500</v>
      </c>
      <c r="M22" s="51">
        <v>7500</v>
      </c>
      <c r="N22" s="51"/>
      <c r="O22" s="51"/>
      <c r="P22" s="51"/>
      <c r="Q22" s="51"/>
    </row>
    <row r="23" ht="21" customHeight="1" spans="1:17">
      <c r="A23" s="106" t="str">
        <f t="shared" si="0"/>
        <v>      玉溪市第二人民医院业务收入经费</v>
      </c>
      <c r="B23" s="107" t="s">
        <v>314</v>
      </c>
      <c r="C23" s="107" t="str">
        <f t="shared" si="1"/>
        <v>A02329900  其他医疗设备</v>
      </c>
      <c r="D23" s="130" t="s">
        <v>299</v>
      </c>
      <c r="E23" s="131">
        <v>1</v>
      </c>
      <c r="F23" s="25">
        <v>38000</v>
      </c>
      <c r="G23" s="51">
        <v>38000</v>
      </c>
      <c r="H23" s="51"/>
      <c r="I23" s="51"/>
      <c r="J23" s="51"/>
      <c r="K23" s="51"/>
      <c r="L23" s="51">
        <v>38000</v>
      </c>
      <c r="M23" s="51">
        <v>38000</v>
      </c>
      <c r="N23" s="51"/>
      <c r="O23" s="51"/>
      <c r="P23" s="51"/>
      <c r="Q23" s="51"/>
    </row>
    <row r="24" ht="21" customHeight="1" spans="1:17">
      <c r="A24" s="106" t="str">
        <f t="shared" si="0"/>
        <v>      玉溪市第二人民医院业务收入经费</v>
      </c>
      <c r="B24" s="107" t="s">
        <v>315</v>
      </c>
      <c r="C24" s="107" t="str">
        <f t="shared" si="3"/>
        <v>A02321900  临床检验设备</v>
      </c>
      <c r="D24" s="130" t="s">
        <v>299</v>
      </c>
      <c r="E24" s="131">
        <v>1</v>
      </c>
      <c r="F24" s="25">
        <v>50000</v>
      </c>
      <c r="G24" s="51">
        <v>50000</v>
      </c>
      <c r="H24" s="51"/>
      <c r="I24" s="51"/>
      <c r="J24" s="51"/>
      <c r="K24" s="51"/>
      <c r="L24" s="51">
        <v>50000</v>
      </c>
      <c r="M24" s="51">
        <v>50000</v>
      </c>
      <c r="N24" s="51"/>
      <c r="O24" s="51"/>
      <c r="P24" s="51"/>
      <c r="Q24" s="51"/>
    </row>
    <row r="25" ht="21" customHeight="1" spans="1:17">
      <c r="A25" s="106" t="str">
        <f t="shared" si="0"/>
        <v>      玉溪市第二人民医院业务收入经费</v>
      </c>
      <c r="B25" s="107" t="s">
        <v>316</v>
      </c>
      <c r="C25" s="107" t="str">
        <f t="shared" si="2"/>
        <v>A02322400  手术室设备及附件</v>
      </c>
      <c r="D25" s="130" t="s">
        <v>299</v>
      </c>
      <c r="E25" s="131">
        <v>2</v>
      </c>
      <c r="F25" s="25">
        <v>4000</v>
      </c>
      <c r="G25" s="51">
        <v>4000</v>
      </c>
      <c r="H25" s="51"/>
      <c r="I25" s="51"/>
      <c r="J25" s="51"/>
      <c r="K25" s="51"/>
      <c r="L25" s="51">
        <v>4000</v>
      </c>
      <c r="M25" s="51">
        <v>4000</v>
      </c>
      <c r="N25" s="51"/>
      <c r="O25" s="51"/>
      <c r="P25" s="51"/>
      <c r="Q25" s="51"/>
    </row>
    <row r="26" ht="21" customHeight="1" spans="1:17">
      <c r="A26" s="106" t="str">
        <f t="shared" si="0"/>
        <v>      玉溪市第二人民医院业务收入经费</v>
      </c>
      <c r="B26" s="107" t="s">
        <v>317</v>
      </c>
      <c r="C26" s="107" t="str">
        <f t="shared" si="1"/>
        <v>A02329900  其他医疗设备</v>
      </c>
      <c r="D26" s="130" t="s">
        <v>299</v>
      </c>
      <c r="E26" s="131">
        <v>1</v>
      </c>
      <c r="F26" s="25">
        <v>30000</v>
      </c>
      <c r="G26" s="51">
        <v>30000</v>
      </c>
      <c r="H26" s="51"/>
      <c r="I26" s="51"/>
      <c r="J26" s="51"/>
      <c r="K26" s="51"/>
      <c r="L26" s="51">
        <v>30000</v>
      </c>
      <c r="M26" s="51">
        <v>30000</v>
      </c>
      <c r="N26" s="51"/>
      <c r="O26" s="51"/>
      <c r="P26" s="51"/>
      <c r="Q26" s="51"/>
    </row>
    <row r="27" ht="21" customHeight="1" spans="1:17">
      <c r="A27" s="106" t="str">
        <f t="shared" si="0"/>
        <v>      玉溪市第二人民医院业务收入经费</v>
      </c>
      <c r="B27" s="107" t="s">
        <v>318</v>
      </c>
      <c r="C27" s="107" t="str">
        <f>"A02091001"&amp;"  "&amp;"普通电视设备（电视机）"</f>
        <v>A02091001  普通电视设备（电视机）</v>
      </c>
      <c r="D27" s="130" t="s">
        <v>299</v>
      </c>
      <c r="E27" s="131">
        <v>6</v>
      </c>
      <c r="F27" s="25">
        <v>30000</v>
      </c>
      <c r="G27" s="51">
        <v>30000</v>
      </c>
      <c r="H27" s="51"/>
      <c r="I27" s="51"/>
      <c r="J27" s="51"/>
      <c r="K27" s="51"/>
      <c r="L27" s="51">
        <v>30000</v>
      </c>
      <c r="M27" s="51">
        <v>30000</v>
      </c>
      <c r="N27" s="51"/>
      <c r="O27" s="51"/>
      <c r="P27" s="51"/>
      <c r="Q27" s="51"/>
    </row>
    <row r="28" ht="21" customHeight="1" spans="1:17">
      <c r="A28" s="106" t="str">
        <f t="shared" si="0"/>
        <v>      玉溪市第二人民医院业务收入经费</v>
      </c>
      <c r="B28" s="107" t="s">
        <v>319</v>
      </c>
      <c r="C28" s="107" t="str">
        <f t="shared" si="1"/>
        <v>A02329900  其他医疗设备</v>
      </c>
      <c r="D28" s="130" t="s">
        <v>299</v>
      </c>
      <c r="E28" s="131">
        <v>1</v>
      </c>
      <c r="F28" s="25">
        <v>3000</v>
      </c>
      <c r="G28" s="51">
        <v>3000</v>
      </c>
      <c r="H28" s="51"/>
      <c r="I28" s="51"/>
      <c r="J28" s="51"/>
      <c r="K28" s="51"/>
      <c r="L28" s="51">
        <v>3000</v>
      </c>
      <c r="M28" s="51">
        <v>3000</v>
      </c>
      <c r="N28" s="51"/>
      <c r="O28" s="51"/>
      <c r="P28" s="51"/>
      <c r="Q28" s="51"/>
    </row>
    <row r="29" ht="21" customHeight="1" spans="1:17">
      <c r="A29" s="106" t="str">
        <f t="shared" si="0"/>
        <v>      玉溪市第二人民医院业务收入经费</v>
      </c>
      <c r="B29" s="107" t="s">
        <v>320</v>
      </c>
      <c r="C29" s="107" t="str">
        <f>"A05010502"&amp;"  "&amp;"文件柜"</f>
        <v>A05010502  文件柜</v>
      </c>
      <c r="D29" s="130" t="s">
        <v>321</v>
      </c>
      <c r="E29" s="131">
        <v>5</v>
      </c>
      <c r="F29" s="25">
        <v>5000</v>
      </c>
      <c r="G29" s="51">
        <v>5000</v>
      </c>
      <c r="H29" s="51"/>
      <c r="I29" s="51"/>
      <c r="J29" s="51"/>
      <c r="K29" s="51"/>
      <c r="L29" s="51">
        <v>5000</v>
      </c>
      <c r="M29" s="51">
        <v>5000</v>
      </c>
      <c r="N29" s="51"/>
      <c r="O29" s="51"/>
      <c r="P29" s="51"/>
      <c r="Q29" s="51"/>
    </row>
    <row r="30" ht="21" customHeight="1" spans="1:17">
      <c r="A30" s="106" t="str">
        <f t="shared" si="0"/>
        <v>      玉溪市第二人民医院业务收入经费</v>
      </c>
      <c r="B30" s="107" t="s">
        <v>322</v>
      </c>
      <c r="C30" s="107" t="str">
        <f>"A02020100"&amp;"  "&amp;"复印机"</f>
        <v>A02020100  复印机</v>
      </c>
      <c r="D30" s="130" t="s">
        <v>299</v>
      </c>
      <c r="E30" s="131">
        <v>1</v>
      </c>
      <c r="F30" s="25">
        <v>20000</v>
      </c>
      <c r="G30" s="51">
        <v>20000</v>
      </c>
      <c r="H30" s="51"/>
      <c r="I30" s="51"/>
      <c r="J30" s="51"/>
      <c r="K30" s="51"/>
      <c r="L30" s="51">
        <v>20000</v>
      </c>
      <c r="M30" s="51">
        <v>20000</v>
      </c>
      <c r="N30" s="51"/>
      <c r="O30" s="51"/>
      <c r="P30" s="51"/>
      <c r="Q30" s="51"/>
    </row>
    <row r="31" ht="21" customHeight="1" spans="1:17">
      <c r="A31" s="106" t="str">
        <f t="shared" si="0"/>
        <v>      玉溪市第二人民医院业务收入经费</v>
      </c>
      <c r="B31" s="107" t="s">
        <v>323</v>
      </c>
      <c r="C31" s="107" t="str">
        <f t="shared" ref="C31:C47" si="6">"A02010105"&amp;"  "&amp;"台式计算机"</f>
        <v>A02010105  台式计算机</v>
      </c>
      <c r="D31" s="130" t="s">
        <v>299</v>
      </c>
      <c r="E31" s="131">
        <v>19</v>
      </c>
      <c r="F31" s="25">
        <v>133000</v>
      </c>
      <c r="G31" s="51">
        <v>133000</v>
      </c>
      <c r="H31" s="51"/>
      <c r="I31" s="51"/>
      <c r="J31" s="51"/>
      <c r="K31" s="51"/>
      <c r="L31" s="51">
        <v>133000</v>
      </c>
      <c r="M31" s="51">
        <v>133000</v>
      </c>
      <c r="N31" s="51"/>
      <c r="O31" s="51"/>
      <c r="P31" s="51"/>
      <c r="Q31" s="51"/>
    </row>
    <row r="32" ht="21" customHeight="1" spans="1:17">
      <c r="A32" s="106" t="str">
        <f t="shared" si="0"/>
        <v>      玉溪市第二人民医院业务收入经费</v>
      </c>
      <c r="B32" s="107" t="s">
        <v>324</v>
      </c>
      <c r="C32" s="107" t="str">
        <f>"A08060303"&amp;"  "&amp;"应用软件"</f>
        <v>A08060303  应用软件</v>
      </c>
      <c r="D32" s="130" t="s">
        <v>312</v>
      </c>
      <c r="E32" s="131">
        <v>1</v>
      </c>
      <c r="F32" s="25">
        <v>1000000</v>
      </c>
      <c r="G32" s="51">
        <v>1000000</v>
      </c>
      <c r="H32" s="51"/>
      <c r="I32" s="51"/>
      <c r="J32" s="51"/>
      <c r="K32" s="51"/>
      <c r="L32" s="51">
        <v>1000000</v>
      </c>
      <c r="M32" s="51">
        <v>1000000</v>
      </c>
      <c r="N32" s="51"/>
      <c r="O32" s="51"/>
      <c r="P32" s="51"/>
      <c r="Q32" s="51"/>
    </row>
    <row r="33" ht="21" customHeight="1" spans="1:17">
      <c r="A33" s="106" t="str">
        <f t="shared" si="0"/>
        <v>      玉溪市第二人民医院业务收入经费</v>
      </c>
      <c r="B33" s="107" t="s">
        <v>325</v>
      </c>
      <c r="C33" s="107" t="str">
        <f>"A02061804"&amp;"  "&amp;"空调机"</f>
        <v>A02061804  空调机</v>
      </c>
      <c r="D33" s="130" t="s">
        <v>299</v>
      </c>
      <c r="E33" s="131">
        <v>10</v>
      </c>
      <c r="F33" s="25">
        <v>50000</v>
      </c>
      <c r="G33" s="51">
        <v>50000</v>
      </c>
      <c r="H33" s="51"/>
      <c r="I33" s="51"/>
      <c r="J33" s="51"/>
      <c r="K33" s="51"/>
      <c r="L33" s="51">
        <v>50000</v>
      </c>
      <c r="M33" s="51">
        <v>50000</v>
      </c>
      <c r="N33" s="51"/>
      <c r="O33" s="51"/>
      <c r="P33" s="51"/>
      <c r="Q33" s="51"/>
    </row>
    <row r="34" ht="21" customHeight="1" spans="1:17">
      <c r="A34" s="106" t="str">
        <f t="shared" si="0"/>
        <v>      玉溪市第二人民医院业务收入经费</v>
      </c>
      <c r="B34" s="107" t="s">
        <v>326</v>
      </c>
      <c r="C34" s="107" t="str">
        <f>"A02021007"&amp;"  "&amp;"条码打印机"</f>
        <v>A02021007  条码打印机</v>
      </c>
      <c r="D34" s="130" t="s">
        <v>299</v>
      </c>
      <c r="E34" s="131">
        <v>4</v>
      </c>
      <c r="F34" s="25">
        <v>16000</v>
      </c>
      <c r="G34" s="51">
        <v>16000</v>
      </c>
      <c r="H34" s="51"/>
      <c r="I34" s="51"/>
      <c r="J34" s="51"/>
      <c r="K34" s="51"/>
      <c r="L34" s="51">
        <v>16000</v>
      </c>
      <c r="M34" s="51">
        <v>16000</v>
      </c>
      <c r="N34" s="51"/>
      <c r="O34" s="51"/>
      <c r="P34" s="51"/>
      <c r="Q34" s="51"/>
    </row>
    <row r="35" ht="21" customHeight="1" spans="1:17">
      <c r="A35" s="106" t="str">
        <f t="shared" si="0"/>
        <v>      玉溪市第二人民医院业务收入经费</v>
      </c>
      <c r="B35" s="107" t="s">
        <v>323</v>
      </c>
      <c r="C35" s="107" t="str">
        <f t="shared" si="6"/>
        <v>A02010105  台式计算机</v>
      </c>
      <c r="D35" s="130" t="s">
        <v>299</v>
      </c>
      <c r="E35" s="131">
        <v>6</v>
      </c>
      <c r="F35" s="25">
        <v>36000</v>
      </c>
      <c r="G35" s="51">
        <v>36000</v>
      </c>
      <c r="H35" s="51"/>
      <c r="I35" s="51"/>
      <c r="J35" s="51"/>
      <c r="K35" s="51"/>
      <c r="L35" s="51">
        <v>36000</v>
      </c>
      <c r="M35" s="51">
        <v>36000</v>
      </c>
      <c r="N35" s="51"/>
      <c r="O35" s="51"/>
      <c r="P35" s="51"/>
      <c r="Q35" s="51"/>
    </row>
    <row r="36" ht="21" customHeight="1" spans="1:17">
      <c r="A36" s="106" t="str">
        <f t="shared" si="0"/>
        <v>      玉溪市第二人民医院业务收入经费</v>
      </c>
      <c r="B36" s="107" t="s">
        <v>327</v>
      </c>
      <c r="C36" s="107" t="str">
        <f t="shared" si="1"/>
        <v>A02329900  其他医疗设备</v>
      </c>
      <c r="D36" s="130" t="s">
        <v>312</v>
      </c>
      <c r="E36" s="131">
        <v>1</v>
      </c>
      <c r="F36" s="25">
        <v>42000</v>
      </c>
      <c r="G36" s="51">
        <v>42000</v>
      </c>
      <c r="H36" s="51"/>
      <c r="I36" s="51"/>
      <c r="J36" s="51"/>
      <c r="K36" s="51"/>
      <c r="L36" s="51">
        <v>42000</v>
      </c>
      <c r="M36" s="51">
        <v>42000</v>
      </c>
      <c r="N36" s="51"/>
      <c r="O36" s="51"/>
      <c r="P36" s="51"/>
      <c r="Q36" s="51"/>
    </row>
    <row r="37" ht="21" customHeight="1" spans="1:17">
      <c r="A37" s="106" t="str">
        <f t="shared" si="0"/>
        <v>      玉溪市第二人民医院业务收入经费</v>
      </c>
      <c r="B37" s="107" t="s">
        <v>328</v>
      </c>
      <c r="C37" s="107" t="str">
        <f>"A02010108"&amp;"  "&amp;"便携式计算机"</f>
        <v>A02010108  便携式计算机</v>
      </c>
      <c r="D37" s="130" t="s">
        <v>299</v>
      </c>
      <c r="E37" s="131">
        <v>1</v>
      </c>
      <c r="F37" s="25">
        <v>6000</v>
      </c>
      <c r="G37" s="51">
        <v>6000</v>
      </c>
      <c r="H37" s="51"/>
      <c r="I37" s="51"/>
      <c r="J37" s="51"/>
      <c r="K37" s="51"/>
      <c r="L37" s="51">
        <v>6000</v>
      </c>
      <c r="M37" s="51">
        <v>6000</v>
      </c>
      <c r="N37" s="51"/>
      <c r="O37" s="51"/>
      <c r="P37" s="51"/>
      <c r="Q37" s="51"/>
    </row>
    <row r="38" ht="21" customHeight="1" spans="1:17">
      <c r="A38" s="106" t="str">
        <f t="shared" si="0"/>
        <v>      玉溪市第二人民医院业务收入经费</v>
      </c>
      <c r="B38" s="107" t="s">
        <v>329</v>
      </c>
      <c r="C38" s="107" t="str">
        <f t="shared" si="5"/>
        <v>A02021099  其他打印机</v>
      </c>
      <c r="D38" s="130" t="s">
        <v>299</v>
      </c>
      <c r="E38" s="131">
        <v>6</v>
      </c>
      <c r="F38" s="25">
        <v>15000</v>
      </c>
      <c r="G38" s="51">
        <v>15000</v>
      </c>
      <c r="H38" s="51"/>
      <c r="I38" s="51"/>
      <c r="J38" s="51"/>
      <c r="K38" s="51"/>
      <c r="L38" s="51">
        <v>15000</v>
      </c>
      <c r="M38" s="51">
        <v>15000</v>
      </c>
      <c r="N38" s="51"/>
      <c r="O38" s="51"/>
      <c r="P38" s="51"/>
      <c r="Q38" s="51"/>
    </row>
    <row r="39" ht="21" customHeight="1" spans="1:17">
      <c r="A39" s="106" t="str">
        <f t="shared" si="0"/>
        <v>      玉溪市第二人民医院业务收入经费</v>
      </c>
      <c r="B39" s="107" t="s">
        <v>330</v>
      </c>
      <c r="C39" s="107" t="str">
        <f>"A05010201"&amp;"  "&amp;"办公桌"</f>
        <v>A05010201  办公桌</v>
      </c>
      <c r="D39" s="130" t="s">
        <v>331</v>
      </c>
      <c r="E39" s="131">
        <v>6</v>
      </c>
      <c r="F39" s="25">
        <v>12000</v>
      </c>
      <c r="G39" s="51">
        <v>12000</v>
      </c>
      <c r="H39" s="51"/>
      <c r="I39" s="51"/>
      <c r="J39" s="51"/>
      <c r="K39" s="51"/>
      <c r="L39" s="51">
        <v>12000</v>
      </c>
      <c r="M39" s="51">
        <v>12000</v>
      </c>
      <c r="N39" s="51"/>
      <c r="O39" s="51"/>
      <c r="P39" s="51"/>
      <c r="Q39" s="51"/>
    </row>
    <row r="40" ht="21" customHeight="1" spans="1:17">
      <c r="A40" s="106" t="str">
        <f t="shared" si="0"/>
        <v>      玉溪市第二人民医院业务收入经费</v>
      </c>
      <c r="B40" s="107" t="s">
        <v>332</v>
      </c>
      <c r="C40" s="107" t="str">
        <f>"A05010599"&amp;"  "&amp;"其他柜类"</f>
        <v>A05010599  其他柜类</v>
      </c>
      <c r="D40" s="130" t="s">
        <v>321</v>
      </c>
      <c r="E40" s="131">
        <v>5</v>
      </c>
      <c r="F40" s="25">
        <v>5000</v>
      </c>
      <c r="G40" s="51">
        <v>5000</v>
      </c>
      <c r="H40" s="51"/>
      <c r="I40" s="51"/>
      <c r="J40" s="51"/>
      <c r="K40" s="51"/>
      <c r="L40" s="51">
        <v>5000</v>
      </c>
      <c r="M40" s="51">
        <v>5000</v>
      </c>
      <c r="N40" s="51"/>
      <c r="O40" s="51"/>
      <c r="P40" s="51"/>
      <c r="Q40" s="51"/>
    </row>
    <row r="41" ht="21" customHeight="1" spans="1:17">
      <c r="A41" s="106" t="str">
        <f t="shared" si="0"/>
        <v>      玉溪市第二人民医院业务收入经费</v>
      </c>
      <c r="B41" s="107" t="s">
        <v>333</v>
      </c>
      <c r="C41" s="107" t="str">
        <f t="shared" si="1"/>
        <v>A02329900  其他医疗设备</v>
      </c>
      <c r="D41" s="130" t="s">
        <v>299</v>
      </c>
      <c r="E41" s="131">
        <v>4</v>
      </c>
      <c r="F41" s="25">
        <v>100000</v>
      </c>
      <c r="G41" s="51">
        <v>100000</v>
      </c>
      <c r="H41" s="51"/>
      <c r="I41" s="51"/>
      <c r="J41" s="51"/>
      <c r="K41" s="51"/>
      <c r="L41" s="51">
        <v>100000</v>
      </c>
      <c r="M41" s="51">
        <v>100000</v>
      </c>
      <c r="N41" s="51"/>
      <c r="O41" s="51"/>
      <c r="P41" s="51"/>
      <c r="Q41" s="51"/>
    </row>
    <row r="42" ht="21" customHeight="1" spans="1:17">
      <c r="A42" s="106" t="str">
        <f t="shared" si="0"/>
        <v>      玉溪市第二人民医院业务收入经费</v>
      </c>
      <c r="B42" s="107" t="s">
        <v>334</v>
      </c>
      <c r="C42" s="107" t="str">
        <f t="shared" si="3"/>
        <v>A02321900  临床检验设备</v>
      </c>
      <c r="D42" s="130" t="s">
        <v>299</v>
      </c>
      <c r="E42" s="131">
        <v>1</v>
      </c>
      <c r="F42" s="25">
        <v>50000</v>
      </c>
      <c r="G42" s="51">
        <v>50000</v>
      </c>
      <c r="H42" s="51"/>
      <c r="I42" s="51"/>
      <c r="J42" s="51"/>
      <c r="K42" s="51"/>
      <c r="L42" s="51">
        <v>50000</v>
      </c>
      <c r="M42" s="51">
        <v>50000</v>
      </c>
      <c r="N42" s="51"/>
      <c r="O42" s="51"/>
      <c r="P42" s="51"/>
      <c r="Q42" s="51"/>
    </row>
    <row r="43" ht="21" customHeight="1" spans="1:17">
      <c r="A43" s="106" t="str">
        <f t="shared" si="0"/>
        <v>      玉溪市第二人民医院业务收入经费</v>
      </c>
      <c r="B43" s="107" t="s">
        <v>335</v>
      </c>
      <c r="C43" s="107" t="str">
        <f t="shared" ref="C43:C44" si="7">"A02320400"&amp;"  "&amp;"医用光学仪器"</f>
        <v>A02320400  医用光学仪器</v>
      </c>
      <c r="D43" s="130" t="s">
        <v>299</v>
      </c>
      <c r="E43" s="131">
        <v>1</v>
      </c>
      <c r="F43" s="25">
        <v>120000</v>
      </c>
      <c r="G43" s="51">
        <v>120000</v>
      </c>
      <c r="H43" s="51"/>
      <c r="I43" s="51"/>
      <c r="J43" s="51"/>
      <c r="K43" s="51"/>
      <c r="L43" s="51">
        <v>120000</v>
      </c>
      <c r="M43" s="51">
        <v>120000</v>
      </c>
      <c r="N43" s="51"/>
      <c r="O43" s="51"/>
      <c r="P43" s="51"/>
      <c r="Q43" s="51"/>
    </row>
    <row r="44" ht="21" customHeight="1" spans="1:17">
      <c r="A44" s="106" t="str">
        <f t="shared" si="0"/>
        <v>      玉溪市第二人民医院业务收入经费</v>
      </c>
      <c r="B44" s="107" t="s">
        <v>336</v>
      </c>
      <c r="C44" s="107" t="str">
        <f t="shared" si="7"/>
        <v>A02320400  医用光学仪器</v>
      </c>
      <c r="D44" s="130" t="s">
        <v>299</v>
      </c>
      <c r="E44" s="131">
        <v>1</v>
      </c>
      <c r="F44" s="25">
        <v>50000</v>
      </c>
      <c r="G44" s="51">
        <v>50000</v>
      </c>
      <c r="H44" s="51"/>
      <c r="I44" s="51"/>
      <c r="J44" s="51"/>
      <c r="K44" s="51"/>
      <c r="L44" s="51">
        <v>50000</v>
      </c>
      <c r="M44" s="51">
        <v>50000</v>
      </c>
      <c r="N44" s="51"/>
      <c r="O44" s="51"/>
      <c r="P44" s="51"/>
      <c r="Q44" s="51"/>
    </row>
    <row r="45" ht="21" customHeight="1" spans="1:17">
      <c r="A45" s="106" t="str">
        <f t="shared" si="0"/>
        <v>      玉溪市第二人民医院业务收入经费</v>
      </c>
      <c r="B45" s="107" t="s">
        <v>337</v>
      </c>
      <c r="C45" s="107" t="str">
        <f>"A02061599"&amp;"  "&amp;"其他电源设备"</f>
        <v>A02061599  其他电源设备</v>
      </c>
      <c r="D45" s="130" t="s">
        <v>312</v>
      </c>
      <c r="E45" s="131">
        <v>1</v>
      </c>
      <c r="F45" s="25">
        <v>10000</v>
      </c>
      <c r="G45" s="51">
        <v>10000</v>
      </c>
      <c r="H45" s="51"/>
      <c r="I45" s="51"/>
      <c r="J45" s="51"/>
      <c r="K45" s="51"/>
      <c r="L45" s="51">
        <v>10000</v>
      </c>
      <c r="M45" s="51">
        <v>10000</v>
      </c>
      <c r="N45" s="51"/>
      <c r="O45" s="51"/>
      <c r="P45" s="51"/>
      <c r="Q45" s="51"/>
    </row>
    <row r="46" ht="21" customHeight="1" spans="1:17">
      <c r="A46" s="106" t="str">
        <f t="shared" si="0"/>
        <v>      玉溪市第二人民医院业务收入经费</v>
      </c>
      <c r="B46" s="107" t="s">
        <v>306</v>
      </c>
      <c r="C46" s="107" t="str">
        <f t="shared" si="4"/>
        <v>A02021003  A4黑白打印机</v>
      </c>
      <c r="D46" s="130" t="s">
        <v>299</v>
      </c>
      <c r="E46" s="131">
        <v>4</v>
      </c>
      <c r="F46" s="25">
        <v>6000</v>
      </c>
      <c r="G46" s="51">
        <v>6000</v>
      </c>
      <c r="H46" s="51"/>
      <c r="I46" s="51"/>
      <c r="J46" s="51"/>
      <c r="K46" s="51"/>
      <c r="L46" s="51">
        <v>6000</v>
      </c>
      <c r="M46" s="51">
        <v>6000</v>
      </c>
      <c r="N46" s="51"/>
      <c r="O46" s="51"/>
      <c r="P46" s="51"/>
      <c r="Q46" s="51"/>
    </row>
    <row r="47" ht="21" customHeight="1" spans="1:17">
      <c r="A47" s="106" t="str">
        <f t="shared" si="0"/>
        <v>      玉溪市第二人民医院业务收入经费</v>
      </c>
      <c r="B47" s="107" t="s">
        <v>338</v>
      </c>
      <c r="C47" s="107" t="str">
        <f t="shared" si="6"/>
        <v>A02010105  台式计算机</v>
      </c>
      <c r="D47" s="130" t="s">
        <v>299</v>
      </c>
      <c r="E47" s="131">
        <v>1</v>
      </c>
      <c r="F47" s="25">
        <v>5000</v>
      </c>
      <c r="G47" s="51">
        <v>5000</v>
      </c>
      <c r="H47" s="51"/>
      <c r="I47" s="51"/>
      <c r="J47" s="51"/>
      <c r="K47" s="51"/>
      <c r="L47" s="51">
        <v>5000</v>
      </c>
      <c r="M47" s="51">
        <v>5000</v>
      </c>
      <c r="N47" s="51"/>
      <c r="O47" s="51"/>
      <c r="P47" s="51"/>
      <c r="Q47" s="51"/>
    </row>
    <row r="48" ht="21" customHeight="1" spans="1:17">
      <c r="A48" s="106" t="str">
        <f t="shared" si="0"/>
        <v>      玉溪市第二人民医院业务收入经费</v>
      </c>
      <c r="B48" s="107" t="s">
        <v>339</v>
      </c>
      <c r="C48" s="107" t="str">
        <f>"A05010504"&amp;"  "&amp;"保密柜"</f>
        <v>A05010504  保密柜</v>
      </c>
      <c r="D48" s="130" t="s">
        <v>340</v>
      </c>
      <c r="E48" s="131">
        <v>1</v>
      </c>
      <c r="F48" s="25">
        <v>2000</v>
      </c>
      <c r="G48" s="51">
        <v>2000</v>
      </c>
      <c r="H48" s="51"/>
      <c r="I48" s="51"/>
      <c r="J48" s="51"/>
      <c r="K48" s="51"/>
      <c r="L48" s="51">
        <v>2000</v>
      </c>
      <c r="M48" s="51">
        <v>2000</v>
      </c>
      <c r="N48" s="51"/>
      <c r="O48" s="51"/>
      <c r="P48" s="51"/>
      <c r="Q48" s="51"/>
    </row>
    <row r="49" ht="21" customHeight="1" spans="1:17">
      <c r="A49" s="106" t="str">
        <f t="shared" si="0"/>
        <v>      玉溪市第二人民医院业务收入经费</v>
      </c>
      <c r="B49" s="107" t="s">
        <v>341</v>
      </c>
      <c r="C49" s="107" t="str">
        <f>"A02320700"&amp;"  "&amp;"医用内窥镜"</f>
        <v>A02320700  医用内窥镜</v>
      </c>
      <c r="D49" s="130" t="s">
        <v>312</v>
      </c>
      <c r="E49" s="131">
        <v>1</v>
      </c>
      <c r="F49" s="25">
        <v>50000</v>
      </c>
      <c r="G49" s="51">
        <v>50000</v>
      </c>
      <c r="H49" s="51"/>
      <c r="I49" s="51"/>
      <c r="J49" s="51"/>
      <c r="K49" s="51"/>
      <c r="L49" s="51">
        <v>50000</v>
      </c>
      <c r="M49" s="51">
        <v>50000</v>
      </c>
      <c r="N49" s="51"/>
      <c r="O49" s="51"/>
      <c r="P49" s="51"/>
      <c r="Q49" s="51"/>
    </row>
    <row r="50" ht="21" customHeight="1" spans="1:17">
      <c r="A50" s="108" t="s">
        <v>240</v>
      </c>
      <c r="B50" s="109"/>
      <c r="C50" s="109"/>
      <c r="D50" s="109"/>
      <c r="E50" s="128"/>
      <c r="F50" s="129">
        <v>2973700</v>
      </c>
      <c r="G50" s="51">
        <v>2973700</v>
      </c>
      <c r="H50" s="51"/>
      <c r="I50" s="51"/>
      <c r="J50" s="51"/>
      <c r="K50" s="51"/>
      <c r="L50" s="51">
        <v>2973700</v>
      </c>
      <c r="M50" s="51">
        <v>2973700</v>
      </c>
      <c r="N50" s="51"/>
      <c r="O50" s="51"/>
      <c r="P50" s="51"/>
      <c r="Q50" s="51"/>
    </row>
  </sheetData>
  <mergeCells count="17">
    <mergeCell ref="A2:Q2"/>
    <mergeCell ref="A3:Q3"/>
    <mergeCell ref="A4:E4"/>
    <mergeCell ref="G5:Q5"/>
    <mergeCell ref="L6:Q6"/>
    <mergeCell ref="A50:E50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tabSelected="1" topLeftCell="D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80" t="s">
        <v>342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82"/>
      <c r="M2" s="81"/>
      <c r="N2" s="83"/>
    </row>
    <row r="3" ht="27.75" customHeight="1" spans="1:14">
      <c r="A3" s="73" t="s">
        <v>343</v>
      </c>
      <c r="B3" s="84"/>
      <c r="C3" s="84"/>
      <c r="D3" s="84"/>
      <c r="E3" s="84"/>
      <c r="F3" s="84"/>
      <c r="G3" s="84"/>
      <c r="H3" s="85"/>
      <c r="I3" s="84"/>
      <c r="J3" s="84"/>
      <c r="K3" s="84"/>
      <c r="L3" s="86"/>
      <c r="M3" s="85"/>
      <c r="N3" s="84"/>
    </row>
    <row r="4" ht="18.75" customHeight="1" spans="1:14">
      <c r="A4" s="74" t="str">
        <f>"单位名称："&amp;"玉溪市第二人民医院"</f>
        <v>单位名称：玉溪市第二人民医院</v>
      </c>
      <c r="B4" s="75"/>
      <c r="C4" s="75"/>
      <c r="D4" s="75"/>
      <c r="E4" s="75"/>
      <c r="F4" s="75"/>
      <c r="G4" s="75"/>
      <c r="H4" s="87"/>
      <c r="I4" s="77"/>
      <c r="J4" s="77"/>
      <c r="K4" s="77"/>
      <c r="L4" s="78"/>
      <c r="M4" s="88"/>
      <c r="N4" s="89" t="s">
        <v>2</v>
      </c>
    </row>
    <row r="5" ht="15.75" customHeight="1" spans="1:14">
      <c r="A5" s="90" t="s">
        <v>288</v>
      </c>
      <c r="B5" s="91" t="s">
        <v>344</v>
      </c>
      <c r="C5" s="91" t="s">
        <v>345</v>
      </c>
      <c r="D5" s="92" t="s">
        <v>131</v>
      </c>
      <c r="E5" s="92"/>
      <c r="F5" s="92"/>
      <c r="G5" s="92"/>
      <c r="H5" s="93"/>
      <c r="I5" s="92"/>
      <c r="J5" s="92"/>
      <c r="K5" s="92"/>
      <c r="L5" s="94"/>
      <c r="M5" s="93"/>
      <c r="N5" s="95"/>
    </row>
    <row r="6" ht="17.25" customHeight="1" spans="1:14">
      <c r="A6" s="96"/>
      <c r="B6" s="97"/>
      <c r="C6" s="97"/>
      <c r="D6" s="97" t="s">
        <v>30</v>
      </c>
      <c r="E6" s="97" t="s">
        <v>33</v>
      </c>
      <c r="F6" s="97" t="s">
        <v>294</v>
      </c>
      <c r="G6" s="97" t="s">
        <v>295</v>
      </c>
      <c r="H6" s="98" t="s">
        <v>296</v>
      </c>
      <c r="I6" s="99" t="s">
        <v>297</v>
      </c>
      <c r="J6" s="99"/>
      <c r="K6" s="99"/>
      <c r="L6" s="100"/>
      <c r="M6" s="101"/>
      <c r="N6" s="102"/>
    </row>
    <row r="7" ht="54" customHeight="1" spans="1:14">
      <c r="A7" s="103"/>
      <c r="B7" s="102"/>
      <c r="C7" s="102"/>
      <c r="D7" s="102"/>
      <c r="E7" s="102"/>
      <c r="F7" s="102"/>
      <c r="G7" s="102"/>
      <c r="H7" s="104"/>
      <c r="I7" s="102" t="s">
        <v>32</v>
      </c>
      <c r="J7" s="102" t="s">
        <v>39</v>
      </c>
      <c r="K7" s="102" t="s">
        <v>138</v>
      </c>
      <c r="L7" s="105" t="s">
        <v>41</v>
      </c>
      <c r="M7" s="104" t="s">
        <v>42</v>
      </c>
      <c r="N7" s="102" t="s">
        <v>43</v>
      </c>
    </row>
    <row r="8" ht="15" customHeight="1" spans="1:14">
      <c r="A8" s="103">
        <v>1</v>
      </c>
      <c r="B8" s="102">
        <v>2</v>
      </c>
      <c r="C8" s="102">
        <v>3</v>
      </c>
      <c r="D8" s="104">
        <v>4</v>
      </c>
      <c r="E8" s="104">
        <v>5</v>
      </c>
      <c r="F8" s="104">
        <v>6</v>
      </c>
      <c r="G8" s="104">
        <v>7</v>
      </c>
      <c r="H8" s="104">
        <v>8</v>
      </c>
      <c r="I8" s="104">
        <v>9</v>
      </c>
      <c r="J8" s="104">
        <v>10</v>
      </c>
      <c r="K8" s="104">
        <v>11</v>
      </c>
      <c r="L8" s="104">
        <v>12</v>
      </c>
      <c r="M8" s="104">
        <v>13</v>
      </c>
      <c r="N8" s="104">
        <v>14</v>
      </c>
    </row>
    <row r="9" ht="21" customHeight="1" spans="1:14">
      <c r="A9" s="106"/>
      <c r="B9" s="107"/>
      <c r="C9" s="107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ht="21" customHeight="1" spans="1:14">
      <c r="A10" s="106"/>
      <c r="B10" s="107"/>
      <c r="C10" s="107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ht="21" customHeight="1" spans="1:14">
      <c r="A11" s="108" t="s">
        <v>240</v>
      </c>
      <c r="B11" s="109"/>
      <c r="C11" s="11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</sheetData>
  <mergeCells count="14">
    <mergeCell ref="A2:N2"/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30" t="s">
        <v>346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2"/>
    </row>
    <row r="3" ht="27.75" customHeight="1" spans="1:14">
      <c r="A3" s="73" t="s">
        <v>347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18" customHeight="1" spans="1:14">
      <c r="A4" s="74" t="str">
        <f>"单位名称："&amp;"玉溪市第二人民医院"</f>
        <v>单位名称：玉溪市第二人民医院</v>
      </c>
      <c r="B4" s="75"/>
      <c r="C4" s="75"/>
      <c r="D4" s="76"/>
      <c r="E4" s="77"/>
      <c r="F4" s="77"/>
      <c r="G4" s="77"/>
      <c r="H4" s="77"/>
      <c r="I4" s="77"/>
      <c r="N4" s="78" t="s">
        <v>2</v>
      </c>
    </row>
    <row r="5" ht="19.5" customHeight="1" spans="1:14">
      <c r="A5" s="37" t="s">
        <v>348</v>
      </c>
      <c r="B5" s="38" t="s">
        <v>131</v>
      </c>
      <c r="C5" s="39"/>
      <c r="D5" s="39"/>
      <c r="E5" s="38" t="s">
        <v>349</v>
      </c>
      <c r="F5" s="39"/>
      <c r="G5" s="39"/>
      <c r="H5" s="39"/>
      <c r="I5" s="39"/>
      <c r="J5" s="39"/>
      <c r="K5" s="39"/>
      <c r="L5" s="39"/>
      <c r="M5" s="39"/>
      <c r="N5" s="39"/>
    </row>
    <row r="6" ht="40.5" customHeight="1" spans="1:14">
      <c r="A6" s="46"/>
      <c r="B6" s="43" t="s">
        <v>30</v>
      </c>
      <c r="C6" s="36" t="s">
        <v>33</v>
      </c>
      <c r="D6" s="79" t="s">
        <v>350</v>
      </c>
      <c r="E6" s="47" t="s">
        <v>351</v>
      </c>
      <c r="F6" s="47" t="s">
        <v>352</v>
      </c>
      <c r="G6" s="47" t="s">
        <v>353</v>
      </c>
      <c r="H6" s="47" t="s">
        <v>354</v>
      </c>
      <c r="I6" s="47" t="s">
        <v>355</v>
      </c>
      <c r="J6" s="47" t="s">
        <v>356</v>
      </c>
      <c r="K6" s="47" t="s">
        <v>357</v>
      </c>
      <c r="L6" s="47" t="s">
        <v>358</v>
      </c>
      <c r="M6" s="47" t="s">
        <v>359</v>
      </c>
      <c r="N6" s="47" t="s">
        <v>360</v>
      </c>
    </row>
    <row r="7" ht="19.5" customHeight="1" spans="1:14">
      <c r="A7" s="47">
        <v>1</v>
      </c>
      <c r="B7" s="47">
        <v>2</v>
      </c>
      <c r="C7" s="47">
        <v>3</v>
      </c>
      <c r="D7" s="38">
        <v>4</v>
      </c>
      <c r="E7" s="47">
        <v>5</v>
      </c>
      <c r="F7" s="47">
        <v>6</v>
      </c>
      <c r="G7" s="47">
        <v>7</v>
      </c>
      <c r="H7" s="38">
        <v>8</v>
      </c>
      <c r="I7" s="47">
        <v>9</v>
      </c>
      <c r="J7" s="47">
        <v>10</v>
      </c>
      <c r="K7" s="47">
        <v>11</v>
      </c>
      <c r="L7" s="38">
        <v>12</v>
      </c>
      <c r="M7" s="47">
        <v>13</v>
      </c>
      <c r="N7" s="47">
        <v>14</v>
      </c>
    </row>
    <row r="8" ht="20.25" customHeight="1" spans="1:14">
      <c r="A8" s="49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ht="20.25" customHeight="1" spans="1:14">
      <c r="A9" s="49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ht="20.25" customHeight="1" spans="1:14">
      <c r="A10" s="71" t="s">
        <v>30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</sheetData>
  <mergeCells count="6">
    <mergeCell ref="A2:N2"/>
    <mergeCell ref="A3:N3"/>
    <mergeCell ref="A4:I4"/>
    <mergeCell ref="B5:D5"/>
    <mergeCell ref="E5:N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tabSelected="1" workbookViewId="0">
      <pane ySplit="1" topLeftCell="A4" activePane="bottomLeft" state="frozen"/>
      <selection/>
      <selection pane="bottomLeft" activeCell="A1" sqref="A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30" t="s">
        <v>361</v>
      </c>
      <c r="B2" s="30"/>
      <c r="C2" s="30"/>
      <c r="D2" s="30"/>
      <c r="E2" s="30"/>
      <c r="F2" s="30"/>
      <c r="G2" s="30"/>
      <c r="H2" s="30"/>
      <c r="I2" s="30"/>
      <c r="J2" s="32"/>
    </row>
    <row r="3" ht="28.5" customHeight="1" spans="1:10">
      <c r="A3" s="65" t="s">
        <v>362</v>
      </c>
      <c r="B3" s="66"/>
      <c r="C3" s="66"/>
      <c r="D3" s="66"/>
      <c r="E3" s="66"/>
      <c r="F3" s="67"/>
      <c r="G3" s="66"/>
      <c r="H3" s="67"/>
      <c r="I3" s="67"/>
      <c r="J3" s="66"/>
    </row>
    <row r="4" ht="15" customHeight="1" spans="1:10">
      <c r="A4" s="6" t="str">
        <f>"单位名称："&amp;"玉溪市第二人民医院"</f>
        <v>单位名称：玉溪市第二人民医院</v>
      </c>
    </row>
    <row r="5" ht="14.25" customHeight="1" spans="1:10">
      <c r="A5" s="68" t="s">
        <v>243</v>
      </c>
      <c r="B5" s="68" t="s">
        <v>244</v>
      </c>
      <c r="C5" s="68" t="s">
        <v>245</v>
      </c>
      <c r="D5" s="68" t="s">
        <v>246</v>
      </c>
      <c r="E5" s="68" t="s">
        <v>247</v>
      </c>
      <c r="F5" s="48" t="s">
        <v>248</v>
      </c>
      <c r="G5" s="68" t="s">
        <v>249</v>
      </c>
      <c r="H5" s="48" t="s">
        <v>250</v>
      </c>
      <c r="I5" s="48" t="s">
        <v>251</v>
      </c>
      <c r="J5" s="68" t="s">
        <v>252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48">
        <v>6</v>
      </c>
      <c r="G6" s="68">
        <v>7</v>
      </c>
      <c r="H6" s="48">
        <v>8</v>
      </c>
      <c r="I6" s="48">
        <v>9</v>
      </c>
      <c r="J6" s="68">
        <v>10</v>
      </c>
    </row>
    <row r="7" ht="15" customHeight="1" spans="1:10">
      <c r="A7" s="69"/>
      <c r="B7" s="70"/>
      <c r="C7" s="70"/>
      <c r="D7" s="70"/>
      <c r="E7" s="71"/>
      <c r="F7" s="72"/>
      <c r="G7" s="71"/>
      <c r="H7" s="72"/>
      <c r="I7" s="72"/>
      <c r="J7" s="71"/>
    </row>
    <row r="8" ht="33.75" customHeight="1" spans="1:10">
      <c r="A8" s="69"/>
      <c r="B8" s="69"/>
      <c r="C8" s="69"/>
      <c r="D8" s="69"/>
      <c r="E8" s="69"/>
      <c r="F8" s="69"/>
      <c r="G8" s="49"/>
      <c r="H8" s="69"/>
      <c r="I8" s="69"/>
      <c r="J8" s="69"/>
    </row>
  </sheetData>
  <mergeCells count="3">
    <mergeCell ref="A2:J2"/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47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customHeight="1" spans="1:8">
      <c r="A1" s="55"/>
      <c r="B1" s="55"/>
      <c r="C1" s="55"/>
      <c r="D1" s="55"/>
      <c r="E1" s="55"/>
      <c r="F1" s="55"/>
      <c r="G1" s="55"/>
      <c r="H1" s="55"/>
    </row>
    <row r="2" ht="18.75" customHeight="1" spans="1:8">
      <c r="A2" s="56" t="s">
        <v>363</v>
      </c>
      <c r="B2" s="56"/>
      <c r="C2" s="56"/>
      <c r="D2" s="56"/>
      <c r="E2" s="56"/>
      <c r="F2" s="56"/>
      <c r="G2" s="56"/>
      <c r="H2" s="56" t="s">
        <v>363</v>
      </c>
    </row>
    <row r="3" ht="28.5" customHeight="1" spans="1:8">
      <c r="A3" s="57" t="s">
        <v>364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tr">
        <f>"单位名称："&amp;"玉溪市第二人民医院"</f>
        <v>单位名称：玉溪市第二人民医院</v>
      </c>
      <c r="B4" s="58"/>
      <c r="C4" s="58"/>
      <c r="D4" s="58"/>
      <c r="E4" s="58"/>
      <c r="F4" s="58"/>
      <c r="G4" s="58"/>
      <c r="H4" s="58"/>
    </row>
    <row r="5" ht="18.75" customHeight="1" spans="1:8">
      <c r="A5" s="59" t="s">
        <v>124</v>
      </c>
      <c r="B5" s="59" t="s">
        <v>365</v>
      </c>
      <c r="C5" s="59" t="s">
        <v>366</v>
      </c>
      <c r="D5" s="59" t="s">
        <v>367</v>
      </c>
      <c r="E5" s="59" t="s">
        <v>368</v>
      </c>
      <c r="F5" s="59" t="s">
        <v>369</v>
      </c>
      <c r="G5" s="59"/>
      <c r="H5" s="59"/>
    </row>
    <row r="6" ht="18.75" customHeight="1" spans="1:8">
      <c r="A6" s="59"/>
      <c r="B6" s="59"/>
      <c r="C6" s="59"/>
      <c r="D6" s="59"/>
      <c r="E6" s="59"/>
      <c r="F6" s="59" t="s">
        <v>292</v>
      </c>
      <c r="G6" s="59" t="s">
        <v>370</v>
      </c>
      <c r="H6" s="59" t="s">
        <v>371</v>
      </c>
    </row>
    <row r="7" ht="18.75" customHeight="1" spans="1:8">
      <c r="A7" s="60" t="s">
        <v>44</v>
      </c>
      <c r="B7" s="60" t="s">
        <v>45</v>
      </c>
      <c r="C7" s="60" t="s">
        <v>46</v>
      </c>
      <c r="D7" s="60" t="s">
        <v>47</v>
      </c>
      <c r="E7" s="60" t="s">
        <v>48</v>
      </c>
      <c r="F7" s="60" t="s">
        <v>49</v>
      </c>
      <c r="G7" s="60" t="s">
        <v>50</v>
      </c>
      <c r="H7" s="60" t="s">
        <v>51</v>
      </c>
    </row>
    <row r="8" ht="18" customHeight="1" spans="1:8">
      <c r="A8" s="61" t="s">
        <v>64</v>
      </c>
      <c r="B8" s="61" t="s">
        <v>372</v>
      </c>
      <c r="C8" s="61" t="s">
        <v>373</v>
      </c>
      <c r="D8" s="61" t="s">
        <v>329</v>
      </c>
      <c r="E8" s="62" t="s">
        <v>299</v>
      </c>
      <c r="F8" s="63">
        <v>1</v>
      </c>
      <c r="G8" s="64">
        <v>2500</v>
      </c>
      <c r="H8" s="64">
        <v>2500</v>
      </c>
    </row>
    <row r="9" ht="18" customHeight="1" spans="1:8">
      <c r="A9" s="61" t="s">
        <v>64</v>
      </c>
      <c r="B9" s="61" t="s">
        <v>372</v>
      </c>
      <c r="C9" s="61" t="s">
        <v>374</v>
      </c>
      <c r="D9" s="61" t="s">
        <v>323</v>
      </c>
      <c r="E9" s="62" t="s">
        <v>299</v>
      </c>
      <c r="F9" s="63">
        <v>6</v>
      </c>
      <c r="G9" s="64">
        <v>6000</v>
      </c>
      <c r="H9" s="64">
        <v>36000</v>
      </c>
    </row>
    <row r="10" ht="18" customHeight="1" spans="1:8">
      <c r="A10" s="61" t="s">
        <v>64</v>
      </c>
      <c r="B10" s="61" t="s">
        <v>372</v>
      </c>
      <c r="C10" s="61" t="s">
        <v>375</v>
      </c>
      <c r="D10" s="61" t="s">
        <v>306</v>
      </c>
      <c r="E10" s="62" t="s">
        <v>299</v>
      </c>
      <c r="F10" s="63">
        <v>4</v>
      </c>
      <c r="G10" s="64">
        <v>1500</v>
      </c>
      <c r="H10" s="64">
        <v>6000</v>
      </c>
    </row>
    <row r="11" ht="18" customHeight="1" spans="1:8">
      <c r="A11" s="61" t="s">
        <v>64</v>
      </c>
      <c r="B11" s="61" t="s">
        <v>372</v>
      </c>
      <c r="C11" s="61" t="s">
        <v>376</v>
      </c>
      <c r="D11" s="61" t="s">
        <v>311</v>
      </c>
      <c r="E11" s="62" t="s">
        <v>312</v>
      </c>
      <c r="F11" s="63">
        <v>1</v>
      </c>
      <c r="G11" s="64">
        <v>860000</v>
      </c>
      <c r="H11" s="64">
        <v>860000</v>
      </c>
    </row>
    <row r="12" ht="18" customHeight="1" spans="1:8">
      <c r="A12" s="61" t="s">
        <v>64</v>
      </c>
      <c r="B12" s="61" t="s">
        <v>372</v>
      </c>
      <c r="C12" s="61" t="s">
        <v>374</v>
      </c>
      <c r="D12" s="61" t="s">
        <v>323</v>
      </c>
      <c r="E12" s="62" t="s">
        <v>299</v>
      </c>
      <c r="F12" s="63">
        <v>20</v>
      </c>
      <c r="G12" s="64">
        <v>6000</v>
      </c>
      <c r="H12" s="64">
        <v>120000</v>
      </c>
    </row>
    <row r="13" ht="18" customHeight="1" spans="1:8">
      <c r="A13" s="61" t="s">
        <v>64</v>
      </c>
      <c r="B13" s="61" t="s">
        <v>372</v>
      </c>
      <c r="C13" s="61" t="s">
        <v>377</v>
      </c>
      <c r="D13" s="61" t="s">
        <v>310</v>
      </c>
      <c r="E13" s="62" t="s">
        <v>299</v>
      </c>
      <c r="F13" s="63">
        <v>1</v>
      </c>
      <c r="G13" s="64">
        <v>5000</v>
      </c>
      <c r="H13" s="64">
        <v>5000</v>
      </c>
    </row>
    <row r="14" ht="18" customHeight="1" spans="1:8">
      <c r="A14" s="61" t="s">
        <v>64</v>
      </c>
      <c r="B14" s="61" t="s">
        <v>372</v>
      </c>
      <c r="C14" s="61" t="s">
        <v>378</v>
      </c>
      <c r="D14" s="61" t="s">
        <v>341</v>
      </c>
      <c r="E14" s="62" t="s">
        <v>312</v>
      </c>
      <c r="F14" s="63">
        <v>1</v>
      </c>
      <c r="G14" s="64">
        <v>50000</v>
      </c>
      <c r="H14" s="64">
        <v>50000</v>
      </c>
    </row>
    <row r="15" ht="18" customHeight="1" spans="1:8">
      <c r="A15" s="61" t="s">
        <v>64</v>
      </c>
      <c r="B15" s="61" t="s">
        <v>372</v>
      </c>
      <c r="C15" s="61" t="s">
        <v>378</v>
      </c>
      <c r="D15" s="61" t="s">
        <v>337</v>
      </c>
      <c r="E15" s="62" t="s">
        <v>312</v>
      </c>
      <c r="F15" s="63">
        <v>1</v>
      </c>
      <c r="G15" s="64">
        <v>10000</v>
      </c>
      <c r="H15" s="64">
        <v>10000</v>
      </c>
    </row>
    <row r="16" ht="18" customHeight="1" spans="1:8">
      <c r="A16" s="61" t="s">
        <v>64</v>
      </c>
      <c r="B16" s="61" t="s">
        <v>372</v>
      </c>
      <c r="C16" s="61" t="s">
        <v>379</v>
      </c>
      <c r="D16" s="61" t="s">
        <v>314</v>
      </c>
      <c r="E16" s="62" t="s">
        <v>299</v>
      </c>
      <c r="F16" s="63">
        <v>1</v>
      </c>
      <c r="G16" s="64">
        <v>38000</v>
      </c>
      <c r="H16" s="64">
        <v>38000</v>
      </c>
    </row>
    <row r="17" ht="18" customHeight="1" spans="1:8">
      <c r="A17" s="61" t="s">
        <v>64</v>
      </c>
      <c r="B17" s="61" t="s">
        <v>372</v>
      </c>
      <c r="C17" s="61" t="s">
        <v>380</v>
      </c>
      <c r="D17" s="61" t="s">
        <v>315</v>
      </c>
      <c r="E17" s="62" t="s">
        <v>299</v>
      </c>
      <c r="F17" s="63">
        <v>1</v>
      </c>
      <c r="G17" s="64">
        <v>50000</v>
      </c>
      <c r="H17" s="64">
        <v>50000</v>
      </c>
    </row>
    <row r="18" ht="18" customHeight="1" spans="1:8">
      <c r="A18" s="61" t="s">
        <v>64</v>
      </c>
      <c r="B18" s="61" t="s">
        <v>372</v>
      </c>
      <c r="C18" s="61" t="s">
        <v>381</v>
      </c>
      <c r="D18" s="61" t="s">
        <v>328</v>
      </c>
      <c r="E18" s="62" t="s">
        <v>299</v>
      </c>
      <c r="F18" s="63">
        <v>1</v>
      </c>
      <c r="G18" s="64">
        <v>6000</v>
      </c>
      <c r="H18" s="64">
        <v>6000</v>
      </c>
    </row>
    <row r="19" ht="18" customHeight="1" spans="1:8">
      <c r="A19" s="61" t="s">
        <v>64</v>
      </c>
      <c r="B19" s="61" t="s">
        <v>372</v>
      </c>
      <c r="C19" s="61" t="s">
        <v>382</v>
      </c>
      <c r="D19" s="61" t="s">
        <v>303</v>
      </c>
      <c r="E19" s="62" t="s">
        <v>299</v>
      </c>
      <c r="F19" s="63">
        <v>1</v>
      </c>
      <c r="G19" s="64">
        <v>1700</v>
      </c>
      <c r="H19" s="64">
        <v>1700</v>
      </c>
    </row>
    <row r="20" ht="18" customHeight="1" spans="1:8">
      <c r="A20" s="61" t="s">
        <v>64</v>
      </c>
      <c r="B20" s="61" t="s">
        <v>372</v>
      </c>
      <c r="C20" s="61" t="s">
        <v>380</v>
      </c>
      <c r="D20" s="61" t="s">
        <v>304</v>
      </c>
      <c r="E20" s="62" t="s">
        <v>299</v>
      </c>
      <c r="F20" s="63">
        <v>1</v>
      </c>
      <c r="G20" s="64">
        <v>30000</v>
      </c>
      <c r="H20" s="64">
        <v>30000</v>
      </c>
    </row>
    <row r="21" ht="18" customHeight="1" spans="1:8">
      <c r="A21" s="61" t="s">
        <v>64</v>
      </c>
      <c r="B21" s="61" t="s">
        <v>372</v>
      </c>
      <c r="C21" s="61" t="s">
        <v>383</v>
      </c>
      <c r="D21" s="61" t="s">
        <v>384</v>
      </c>
      <c r="E21" s="62" t="s">
        <v>299</v>
      </c>
      <c r="F21" s="63">
        <v>3</v>
      </c>
      <c r="G21" s="64">
        <v>2500</v>
      </c>
      <c r="H21" s="64">
        <v>7500</v>
      </c>
    </row>
    <row r="22" ht="18" customHeight="1" spans="1:8">
      <c r="A22" s="61" t="s">
        <v>64</v>
      </c>
      <c r="B22" s="61" t="s">
        <v>372</v>
      </c>
      <c r="C22" s="61" t="s">
        <v>385</v>
      </c>
      <c r="D22" s="61" t="s">
        <v>325</v>
      </c>
      <c r="E22" s="62" t="s">
        <v>299</v>
      </c>
      <c r="F22" s="63">
        <v>10</v>
      </c>
      <c r="G22" s="64">
        <v>5000</v>
      </c>
      <c r="H22" s="64">
        <v>50000</v>
      </c>
    </row>
    <row r="23" ht="18" customHeight="1" spans="1:8">
      <c r="A23" s="61" t="s">
        <v>64</v>
      </c>
      <c r="B23" s="61" t="s">
        <v>372</v>
      </c>
      <c r="C23" s="61" t="s">
        <v>386</v>
      </c>
      <c r="D23" s="61" t="s">
        <v>336</v>
      </c>
      <c r="E23" s="62" t="s">
        <v>299</v>
      </c>
      <c r="F23" s="63">
        <v>1</v>
      </c>
      <c r="G23" s="64">
        <v>50000</v>
      </c>
      <c r="H23" s="64">
        <v>50000</v>
      </c>
    </row>
    <row r="24" ht="18" customHeight="1" spans="1:8">
      <c r="A24" s="61" t="s">
        <v>64</v>
      </c>
      <c r="B24" s="61" t="s">
        <v>372</v>
      </c>
      <c r="C24" s="61" t="s">
        <v>379</v>
      </c>
      <c r="D24" s="61" t="s">
        <v>327</v>
      </c>
      <c r="E24" s="62" t="s">
        <v>312</v>
      </c>
      <c r="F24" s="63">
        <v>1</v>
      </c>
      <c r="G24" s="64">
        <v>42000</v>
      </c>
      <c r="H24" s="64">
        <v>42000</v>
      </c>
    </row>
    <row r="25" ht="18" customHeight="1" spans="1:8">
      <c r="A25" s="61" t="s">
        <v>64</v>
      </c>
      <c r="B25" s="61" t="s">
        <v>372</v>
      </c>
      <c r="C25" s="61" t="s">
        <v>379</v>
      </c>
      <c r="D25" s="61" t="s">
        <v>319</v>
      </c>
      <c r="E25" s="62" t="s">
        <v>299</v>
      </c>
      <c r="F25" s="63">
        <v>1</v>
      </c>
      <c r="G25" s="64">
        <v>3000</v>
      </c>
      <c r="H25" s="64">
        <v>3000</v>
      </c>
    </row>
    <row r="26" ht="18" customHeight="1" spans="1:8">
      <c r="A26" s="61" t="s">
        <v>64</v>
      </c>
      <c r="B26" s="61" t="s">
        <v>372</v>
      </c>
      <c r="C26" s="61" t="s">
        <v>379</v>
      </c>
      <c r="D26" s="61" t="s">
        <v>317</v>
      </c>
      <c r="E26" s="62" t="s">
        <v>299</v>
      </c>
      <c r="F26" s="63">
        <v>1</v>
      </c>
      <c r="G26" s="64">
        <v>30000</v>
      </c>
      <c r="H26" s="64">
        <v>30000</v>
      </c>
    </row>
    <row r="27" ht="18" customHeight="1" spans="1:8">
      <c r="A27" s="61" t="s">
        <v>64</v>
      </c>
      <c r="B27" s="61" t="s">
        <v>372</v>
      </c>
      <c r="C27" s="61" t="s">
        <v>379</v>
      </c>
      <c r="D27" s="61" t="s">
        <v>302</v>
      </c>
      <c r="E27" s="62" t="s">
        <v>299</v>
      </c>
      <c r="F27" s="63">
        <v>1</v>
      </c>
      <c r="G27" s="64">
        <v>15000</v>
      </c>
      <c r="H27" s="64">
        <v>15000</v>
      </c>
    </row>
    <row r="28" ht="18" customHeight="1" spans="1:8">
      <c r="A28" s="61" t="s">
        <v>64</v>
      </c>
      <c r="B28" s="61" t="s">
        <v>372</v>
      </c>
      <c r="C28" s="61" t="s">
        <v>380</v>
      </c>
      <c r="D28" s="61" t="s">
        <v>308</v>
      </c>
      <c r="E28" s="62" t="s">
        <v>299</v>
      </c>
      <c r="F28" s="63">
        <v>1</v>
      </c>
      <c r="G28" s="64">
        <v>20000</v>
      </c>
      <c r="H28" s="64">
        <v>20000</v>
      </c>
    </row>
    <row r="29" ht="18" customHeight="1" spans="1:8">
      <c r="A29" s="61" t="s">
        <v>64</v>
      </c>
      <c r="B29" s="61" t="s">
        <v>372</v>
      </c>
      <c r="C29" s="61" t="s">
        <v>379</v>
      </c>
      <c r="D29" s="61" t="s">
        <v>333</v>
      </c>
      <c r="E29" s="62" t="s">
        <v>299</v>
      </c>
      <c r="F29" s="63">
        <v>4</v>
      </c>
      <c r="G29" s="64">
        <v>25000</v>
      </c>
      <c r="H29" s="64">
        <v>100000</v>
      </c>
    </row>
    <row r="30" ht="18" customHeight="1" spans="1:8">
      <c r="A30" s="61" t="s">
        <v>64</v>
      </c>
      <c r="B30" s="61" t="s">
        <v>372</v>
      </c>
      <c r="C30" s="61" t="s">
        <v>379</v>
      </c>
      <c r="D30" s="61" t="s">
        <v>305</v>
      </c>
      <c r="E30" s="62" t="s">
        <v>299</v>
      </c>
      <c r="F30" s="63">
        <v>3</v>
      </c>
      <c r="G30" s="64">
        <v>30000</v>
      </c>
      <c r="H30" s="64">
        <v>90000</v>
      </c>
    </row>
    <row r="31" ht="18" customHeight="1" spans="1:8">
      <c r="A31" s="61" t="s">
        <v>64</v>
      </c>
      <c r="B31" s="61" t="s">
        <v>372</v>
      </c>
      <c r="C31" s="61" t="s">
        <v>375</v>
      </c>
      <c r="D31" s="61" t="s">
        <v>306</v>
      </c>
      <c r="E31" s="62" t="s">
        <v>299</v>
      </c>
      <c r="F31" s="63">
        <v>22</v>
      </c>
      <c r="G31" s="64">
        <v>1500</v>
      </c>
      <c r="H31" s="64">
        <v>33000</v>
      </c>
    </row>
    <row r="32" ht="18" customHeight="1" spans="1:8">
      <c r="A32" s="61" t="s">
        <v>64</v>
      </c>
      <c r="B32" s="61" t="s">
        <v>372</v>
      </c>
      <c r="C32" s="61" t="s">
        <v>387</v>
      </c>
      <c r="D32" s="61" t="s">
        <v>322</v>
      </c>
      <c r="E32" s="62" t="s">
        <v>299</v>
      </c>
      <c r="F32" s="63">
        <v>1</v>
      </c>
      <c r="G32" s="64">
        <v>20000</v>
      </c>
      <c r="H32" s="64">
        <v>20000</v>
      </c>
    </row>
    <row r="33" ht="18" customHeight="1" spans="1:8">
      <c r="A33" s="61" t="s">
        <v>64</v>
      </c>
      <c r="B33" s="61" t="s">
        <v>372</v>
      </c>
      <c r="C33" s="61" t="s">
        <v>388</v>
      </c>
      <c r="D33" s="61" t="s">
        <v>298</v>
      </c>
      <c r="E33" s="62" t="s">
        <v>299</v>
      </c>
      <c r="F33" s="63">
        <v>5</v>
      </c>
      <c r="G33" s="64">
        <v>1000</v>
      </c>
      <c r="H33" s="64">
        <v>5000</v>
      </c>
    </row>
    <row r="34" ht="18" customHeight="1" spans="1:8">
      <c r="A34" s="61" t="s">
        <v>64</v>
      </c>
      <c r="B34" s="61" t="s">
        <v>372</v>
      </c>
      <c r="C34" s="61" t="s">
        <v>374</v>
      </c>
      <c r="D34" s="61" t="s">
        <v>338</v>
      </c>
      <c r="E34" s="62" t="s">
        <v>299</v>
      </c>
      <c r="F34" s="63">
        <v>2</v>
      </c>
      <c r="G34" s="64">
        <v>5000</v>
      </c>
      <c r="H34" s="64">
        <v>10000</v>
      </c>
    </row>
    <row r="35" ht="18" customHeight="1" spans="1:8">
      <c r="A35" s="61" t="s">
        <v>64</v>
      </c>
      <c r="B35" s="61" t="s">
        <v>372</v>
      </c>
      <c r="C35" s="61" t="s">
        <v>389</v>
      </c>
      <c r="D35" s="61" t="s">
        <v>318</v>
      </c>
      <c r="E35" s="62" t="s">
        <v>299</v>
      </c>
      <c r="F35" s="63">
        <v>6</v>
      </c>
      <c r="G35" s="64">
        <v>5000</v>
      </c>
      <c r="H35" s="64">
        <v>30000</v>
      </c>
    </row>
    <row r="36" ht="18" customHeight="1" spans="1:8">
      <c r="A36" s="61" t="s">
        <v>64</v>
      </c>
      <c r="B36" s="61" t="s">
        <v>372</v>
      </c>
      <c r="C36" s="61" t="s">
        <v>373</v>
      </c>
      <c r="D36" s="61" t="s">
        <v>329</v>
      </c>
      <c r="E36" s="62" t="s">
        <v>299</v>
      </c>
      <c r="F36" s="63">
        <v>6</v>
      </c>
      <c r="G36" s="64">
        <v>2500</v>
      </c>
      <c r="H36" s="64">
        <v>15000</v>
      </c>
    </row>
    <row r="37" ht="18" customHeight="1" spans="1:8">
      <c r="A37" s="61" t="s">
        <v>64</v>
      </c>
      <c r="B37" s="61" t="s">
        <v>372</v>
      </c>
      <c r="C37" s="61" t="s">
        <v>390</v>
      </c>
      <c r="D37" s="61" t="s">
        <v>326</v>
      </c>
      <c r="E37" s="62" t="s">
        <v>299</v>
      </c>
      <c r="F37" s="63">
        <v>4</v>
      </c>
      <c r="G37" s="64">
        <v>4000</v>
      </c>
      <c r="H37" s="64">
        <v>16000</v>
      </c>
    </row>
    <row r="38" ht="18" customHeight="1" spans="1:8">
      <c r="A38" s="61" t="s">
        <v>64</v>
      </c>
      <c r="B38" s="61" t="s">
        <v>372</v>
      </c>
      <c r="C38" s="61" t="s">
        <v>380</v>
      </c>
      <c r="D38" s="61" t="s">
        <v>334</v>
      </c>
      <c r="E38" s="62" t="s">
        <v>299</v>
      </c>
      <c r="F38" s="63">
        <v>1</v>
      </c>
      <c r="G38" s="64">
        <v>50000</v>
      </c>
      <c r="H38" s="64">
        <v>50000</v>
      </c>
    </row>
    <row r="39" ht="18" customHeight="1" spans="1:8">
      <c r="A39" s="61" t="s">
        <v>64</v>
      </c>
      <c r="B39" s="61" t="s">
        <v>372</v>
      </c>
      <c r="C39" s="61" t="s">
        <v>386</v>
      </c>
      <c r="D39" s="61" t="s">
        <v>335</v>
      </c>
      <c r="E39" s="62" t="s">
        <v>299</v>
      </c>
      <c r="F39" s="63">
        <v>1</v>
      </c>
      <c r="G39" s="64">
        <v>120000</v>
      </c>
      <c r="H39" s="64">
        <v>120000</v>
      </c>
    </row>
    <row r="40" ht="18" customHeight="1" spans="1:8">
      <c r="A40" s="61" t="s">
        <v>64</v>
      </c>
      <c r="B40" s="61" t="s">
        <v>372</v>
      </c>
      <c r="C40" s="61" t="s">
        <v>382</v>
      </c>
      <c r="D40" s="61" t="s">
        <v>316</v>
      </c>
      <c r="E40" s="62" t="s">
        <v>299</v>
      </c>
      <c r="F40" s="63">
        <v>2</v>
      </c>
      <c r="G40" s="64">
        <v>2000</v>
      </c>
      <c r="H40" s="64">
        <v>4000</v>
      </c>
    </row>
    <row r="41" ht="18" customHeight="1" spans="1:8">
      <c r="A41" s="61" t="s">
        <v>64</v>
      </c>
      <c r="B41" s="61" t="s">
        <v>391</v>
      </c>
      <c r="C41" s="61" t="s">
        <v>392</v>
      </c>
      <c r="D41" s="61" t="s">
        <v>339</v>
      </c>
      <c r="E41" s="62" t="s">
        <v>340</v>
      </c>
      <c r="F41" s="63">
        <v>1</v>
      </c>
      <c r="G41" s="64">
        <v>2000</v>
      </c>
      <c r="H41" s="64">
        <v>2000</v>
      </c>
    </row>
    <row r="42" ht="18" customHeight="1" spans="1:8">
      <c r="A42" s="61" t="s">
        <v>64</v>
      </c>
      <c r="B42" s="61" t="s">
        <v>391</v>
      </c>
      <c r="C42" s="61" t="s">
        <v>393</v>
      </c>
      <c r="D42" s="61" t="s">
        <v>300</v>
      </c>
      <c r="E42" s="62" t="s">
        <v>321</v>
      </c>
      <c r="F42" s="63">
        <v>8</v>
      </c>
      <c r="G42" s="64">
        <v>750</v>
      </c>
      <c r="H42" s="64">
        <v>6000</v>
      </c>
    </row>
    <row r="43" ht="18" customHeight="1" spans="1:8">
      <c r="A43" s="61" t="s">
        <v>64</v>
      </c>
      <c r="B43" s="61" t="s">
        <v>391</v>
      </c>
      <c r="C43" s="61" t="s">
        <v>394</v>
      </c>
      <c r="D43" s="61" t="s">
        <v>330</v>
      </c>
      <c r="E43" s="62" t="s">
        <v>331</v>
      </c>
      <c r="F43" s="63">
        <v>6</v>
      </c>
      <c r="G43" s="64">
        <v>2000</v>
      </c>
      <c r="H43" s="64">
        <v>12000</v>
      </c>
    </row>
    <row r="44" ht="18" customHeight="1" spans="1:8">
      <c r="A44" s="61" t="s">
        <v>64</v>
      </c>
      <c r="B44" s="61" t="s">
        <v>391</v>
      </c>
      <c r="C44" s="61" t="s">
        <v>395</v>
      </c>
      <c r="D44" s="61" t="s">
        <v>320</v>
      </c>
      <c r="E44" s="62" t="s">
        <v>321</v>
      </c>
      <c r="F44" s="63">
        <v>5</v>
      </c>
      <c r="G44" s="64">
        <v>800</v>
      </c>
      <c r="H44" s="64">
        <v>4000</v>
      </c>
    </row>
    <row r="45" ht="18" customHeight="1" spans="1:8">
      <c r="A45" s="61" t="s">
        <v>64</v>
      </c>
      <c r="B45" s="61" t="s">
        <v>391</v>
      </c>
      <c r="C45" s="61" t="s">
        <v>396</v>
      </c>
      <c r="D45" s="61" t="s">
        <v>332</v>
      </c>
      <c r="E45" s="62" t="s">
        <v>321</v>
      </c>
      <c r="F45" s="63">
        <v>5</v>
      </c>
      <c r="G45" s="64">
        <v>800</v>
      </c>
      <c r="H45" s="64">
        <v>4000</v>
      </c>
    </row>
    <row r="46" ht="18" customHeight="1" spans="1:8">
      <c r="A46" s="61" t="s">
        <v>64</v>
      </c>
      <c r="B46" s="61" t="s">
        <v>397</v>
      </c>
      <c r="C46" s="61" t="s">
        <v>398</v>
      </c>
      <c r="D46" s="61" t="s">
        <v>324</v>
      </c>
      <c r="E46" s="62" t="s">
        <v>312</v>
      </c>
      <c r="F46" s="63">
        <v>1</v>
      </c>
      <c r="G46" s="64">
        <v>1000000</v>
      </c>
      <c r="H46" s="64">
        <v>1000000</v>
      </c>
    </row>
    <row r="47" ht="18" customHeight="1" spans="1:8">
      <c r="A47" s="62" t="s">
        <v>30</v>
      </c>
      <c r="B47" s="62"/>
      <c r="C47" s="62"/>
      <c r="D47" s="62"/>
      <c r="E47" s="62"/>
      <c r="F47" s="63">
        <v>142</v>
      </c>
      <c r="G47" s="64"/>
      <c r="H47" s="64">
        <v>2953700</v>
      </c>
    </row>
  </sheetData>
  <mergeCells count="10">
    <mergeCell ref="A2:H2"/>
    <mergeCell ref="A3:H3"/>
    <mergeCell ref="A4:H4"/>
    <mergeCell ref="F5:H5"/>
    <mergeCell ref="A47:E47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A2" s="30" t="s">
        <v>399</v>
      </c>
      <c r="B2" s="30"/>
      <c r="C2" s="30"/>
      <c r="D2" s="31"/>
      <c r="E2" s="31"/>
      <c r="F2" s="31"/>
      <c r="G2" s="31"/>
      <c r="H2" s="30"/>
      <c r="I2" s="30"/>
      <c r="J2" s="30"/>
      <c r="K2" s="32"/>
    </row>
    <row r="3" ht="28.5" customHeight="1" spans="1:11">
      <c r="A3" s="33" t="s">
        <v>400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ht="13.5" customHeight="1" spans="1:11">
      <c r="A4" s="6" t="str">
        <f>"单位名称："&amp;"玉溪市第二人民医院"</f>
        <v>单位名称：玉溪市第二人民医院</v>
      </c>
      <c r="B4" s="7"/>
      <c r="C4" s="7"/>
      <c r="D4" s="7"/>
      <c r="E4" s="7"/>
      <c r="F4" s="7"/>
      <c r="G4" s="7"/>
      <c r="H4" s="8"/>
      <c r="I4" s="8"/>
      <c r="J4" s="8"/>
      <c r="K4" s="34" t="s">
        <v>2</v>
      </c>
    </row>
    <row r="5" ht="21.75" customHeight="1" spans="1:11">
      <c r="A5" s="35" t="s">
        <v>174</v>
      </c>
      <c r="B5" s="35" t="s">
        <v>126</v>
      </c>
      <c r="C5" s="35" t="s">
        <v>175</v>
      </c>
      <c r="D5" s="36" t="s">
        <v>127</v>
      </c>
      <c r="E5" s="36" t="s">
        <v>128</v>
      </c>
      <c r="F5" s="36" t="s">
        <v>129</v>
      </c>
      <c r="G5" s="36" t="s">
        <v>130</v>
      </c>
      <c r="H5" s="37" t="s">
        <v>30</v>
      </c>
      <c r="I5" s="38" t="s">
        <v>401</v>
      </c>
      <c r="J5" s="39"/>
      <c r="K5" s="40"/>
    </row>
    <row r="6" ht="21.75" customHeight="1" spans="1:11">
      <c r="A6" s="41"/>
      <c r="B6" s="41"/>
      <c r="C6" s="41"/>
      <c r="D6" s="42"/>
      <c r="E6" s="42"/>
      <c r="F6" s="42"/>
      <c r="G6" s="42"/>
      <c r="H6" s="43"/>
      <c r="I6" s="36" t="s">
        <v>33</v>
      </c>
      <c r="J6" s="36" t="s">
        <v>34</v>
      </c>
      <c r="K6" s="36" t="s">
        <v>35</v>
      </c>
    </row>
    <row r="7" ht="40.5" customHeight="1" spans="1:11">
      <c r="A7" s="44"/>
      <c r="B7" s="44"/>
      <c r="C7" s="44"/>
      <c r="D7" s="45"/>
      <c r="E7" s="45"/>
      <c r="F7" s="45"/>
      <c r="G7" s="45"/>
      <c r="H7" s="46"/>
      <c r="I7" s="45" t="s">
        <v>32</v>
      </c>
      <c r="J7" s="45"/>
      <c r="K7" s="45"/>
    </row>
    <row r="8" ht="15" customHeight="1" spans="1:11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7">
        <v>8</v>
      </c>
      <c r="I8" s="47">
        <v>9</v>
      </c>
      <c r="J8" s="48">
        <v>10</v>
      </c>
      <c r="K8" s="48">
        <v>11</v>
      </c>
    </row>
    <row r="9" ht="30.65" customHeight="1" spans="1:11">
      <c r="A9" s="49"/>
      <c r="B9" s="50"/>
      <c r="C9" s="49"/>
      <c r="D9" s="49"/>
      <c r="E9" s="49"/>
      <c r="F9" s="49"/>
      <c r="G9" s="49"/>
      <c r="H9" s="51"/>
      <c r="I9" s="51"/>
      <c r="J9" s="51"/>
      <c r="K9" s="51"/>
    </row>
    <row r="10" ht="30.65" customHeight="1" spans="1:11">
      <c r="A10" s="50"/>
      <c r="B10" s="50"/>
      <c r="C10" s="50"/>
      <c r="D10" s="50"/>
      <c r="E10" s="50"/>
      <c r="F10" s="50"/>
      <c r="G10" s="50"/>
      <c r="H10" s="51"/>
      <c r="I10" s="51"/>
      <c r="J10" s="51"/>
      <c r="K10" s="51"/>
    </row>
    <row r="11" ht="18.75" customHeight="1" spans="1:11">
      <c r="A11" s="52" t="s">
        <v>240</v>
      </c>
      <c r="B11" s="53"/>
      <c r="C11" s="53"/>
      <c r="D11" s="53"/>
      <c r="E11" s="53"/>
      <c r="F11" s="53"/>
      <c r="G11" s="54"/>
      <c r="H11" s="51"/>
      <c r="I11" s="51"/>
      <c r="J11" s="51"/>
      <c r="K11" s="51"/>
    </row>
  </sheetData>
  <mergeCells count="16">
    <mergeCell ref="A2:K2"/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 t="s">
        <v>402</v>
      </c>
      <c r="B2" s="2"/>
      <c r="C2" s="2"/>
      <c r="D2" s="3"/>
      <c r="E2" s="2"/>
      <c r="F2" s="2"/>
      <c r="G2" s="4"/>
    </row>
    <row r="3" ht="27.75" customHeight="1" spans="1:7">
      <c r="A3" s="5" t="s">
        <v>403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"单位名称："&amp;"玉溪市第二人民医院"</f>
        <v>单位名称：玉溪市第二人民医院</v>
      </c>
      <c r="B4" s="7"/>
      <c r="C4" s="7"/>
      <c r="D4" s="7"/>
      <c r="E4" s="8"/>
      <c r="F4" s="8"/>
      <c r="G4" s="9" t="s">
        <v>2</v>
      </c>
    </row>
    <row r="5" ht="21.75" customHeight="1" spans="1:7">
      <c r="A5" s="10" t="s">
        <v>175</v>
      </c>
      <c r="B5" s="10" t="s">
        <v>174</v>
      </c>
      <c r="C5" s="10" t="s">
        <v>126</v>
      </c>
      <c r="D5" s="11" t="s">
        <v>404</v>
      </c>
      <c r="E5" s="12" t="s">
        <v>33</v>
      </c>
      <c r="F5" s="13"/>
      <c r="G5" s="14"/>
    </row>
    <row r="6" ht="21.75" customHeight="1" spans="1:7">
      <c r="A6" s="15"/>
      <c r="B6" s="15"/>
      <c r="C6" s="15"/>
      <c r="D6" s="16"/>
      <c r="E6" s="17" t="s">
        <v>405</v>
      </c>
      <c r="F6" s="11" t="s">
        <v>406</v>
      </c>
      <c r="G6" s="11" t="s">
        <v>407</v>
      </c>
    </row>
    <row r="7" ht="40.5" customHeight="1" spans="1:7">
      <c r="A7" s="18"/>
      <c r="B7" s="18"/>
      <c r="C7" s="18"/>
      <c r="D7" s="19"/>
      <c r="E7" s="20"/>
      <c r="F7" s="19" t="s">
        <v>32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ht="21" customHeight="1" spans="1:7">
      <c r="A9" s="22"/>
      <c r="B9" s="23"/>
      <c r="C9" s="23"/>
      <c r="D9" s="24"/>
      <c r="E9" s="25"/>
      <c r="F9" s="25"/>
      <c r="G9" s="25"/>
    </row>
    <row r="10" ht="21" customHeight="1" spans="1:7">
      <c r="A10" s="22"/>
      <c r="B10" s="22"/>
      <c r="C10" s="22"/>
      <c r="D10" s="26"/>
      <c r="E10" s="25"/>
      <c r="F10" s="25"/>
      <c r="G10" s="25"/>
    </row>
    <row r="11" ht="21" customHeight="1" spans="1:7">
      <c r="A11" s="27" t="s">
        <v>30</v>
      </c>
      <c r="B11" s="28" t="s">
        <v>408</v>
      </c>
      <c r="C11" s="28"/>
      <c r="D11" s="29"/>
      <c r="E11" s="25"/>
      <c r="F11" s="25"/>
      <c r="G11" s="25"/>
    </row>
  </sheetData>
  <mergeCells count="12">
    <mergeCell ref="A2:G2"/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customHeight="1" spans="1:19">
      <c r="A2" s="156" t="s">
        <v>26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ht="28.5" customHeight="1" spans="1:19">
      <c r="A3" s="150" t="s">
        <v>27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ht="20.25" customHeight="1" spans="1:19">
      <c r="A4" s="151" t="str">
        <f>"单位名称："&amp;"玉溪市第二人民医院"</f>
        <v>单位名称：玉溪市第二人民医院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7"/>
      <c r="M4" s="157"/>
      <c r="N4" s="157"/>
      <c r="O4" s="157"/>
      <c r="P4" s="157"/>
      <c r="Q4" s="157"/>
      <c r="R4" s="157"/>
      <c r="S4" s="157" t="s">
        <v>2</v>
      </c>
    </row>
    <row r="5" ht="27" customHeight="1" spans="1:19">
      <c r="A5" s="152" t="s">
        <v>28</v>
      </c>
      <c r="B5" s="152" t="s">
        <v>29</v>
      </c>
      <c r="C5" s="152" t="s">
        <v>30</v>
      </c>
      <c r="D5" s="152" t="s">
        <v>31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 t="s">
        <v>20</v>
      </c>
      <c r="P5" s="152"/>
      <c r="Q5" s="152"/>
      <c r="R5" s="152"/>
      <c r="S5" s="152"/>
    </row>
    <row r="6" ht="27" customHeight="1" spans="1:19">
      <c r="A6" s="152"/>
      <c r="B6" s="152"/>
      <c r="C6" s="152"/>
      <c r="D6" s="152" t="s">
        <v>32</v>
      </c>
      <c r="E6" s="152" t="s">
        <v>33</v>
      </c>
      <c r="F6" s="152" t="s">
        <v>34</v>
      </c>
      <c r="G6" s="152" t="s">
        <v>35</v>
      </c>
      <c r="H6" s="152" t="s">
        <v>36</v>
      </c>
      <c r="I6" s="152" t="s">
        <v>37</v>
      </c>
      <c r="J6" s="152"/>
      <c r="K6" s="152"/>
      <c r="L6" s="152"/>
      <c r="M6" s="152"/>
      <c r="N6" s="152"/>
      <c r="O6" s="152" t="s">
        <v>32</v>
      </c>
      <c r="P6" s="152" t="s">
        <v>33</v>
      </c>
      <c r="Q6" s="152" t="s">
        <v>34</v>
      </c>
      <c r="R6" s="152" t="s">
        <v>35</v>
      </c>
      <c r="S6" s="152" t="s">
        <v>38</v>
      </c>
    </row>
    <row r="7" ht="27" customHeight="1" spans="1:19">
      <c r="A7" s="152"/>
      <c r="B7" s="152"/>
      <c r="C7" s="152"/>
      <c r="D7" s="152"/>
      <c r="E7" s="152"/>
      <c r="F7" s="152"/>
      <c r="G7" s="152"/>
      <c r="H7" s="152"/>
      <c r="I7" s="152" t="s">
        <v>32</v>
      </c>
      <c r="J7" s="152" t="s">
        <v>39</v>
      </c>
      <c r="K7" s="152" t="s">
        <v>40</v>
      </c>
      <c r="L7" s="152" t="s">
        <v>41</v>
      </c>
      <c r="M7" s="152" t="s">
        <v>42</v>
      </c>
      <c r="N7" s="152" t="s">
        <v>43</v>
      </c>
      <c r="O7" s="152"/>
      <c r="P7" s="152"/>
      <c r="Q7" s="152"/>
      <c r="R7" s="152"/>
      <c r="S7" s="152"/>
    </row>
    <row r="8" ht="20.25" customHeight="1" spans="1:19">
      <c r="A8" s="155" t="s">
        <v>44</v>
      </c>
      <c r="B8" s="155" t="s">
        <v>45</v>
      </c>
      <c r="C8" s="155" t="s">
        <v>46</v>
      </c>
      <c r="D8" s="155" t="s">
        <v>47</v>
      </c>
      <c r="E8" s="155" t="s">
        <v>48</v>
      </c>
      <c r="F8" s="155" t="s">
        <v>49</v>
      </c>
      <c r="G8" s="155" t="s">
        <v>50</v>
      </c>
      <c r="H8" s="155" t="s">
        <v>51</v>
      </c>
      <c r="I8" s="155" t="s">
        <v>52</v>
      </c>
      <c r="J8" s="155" t="s">
        <v>53</v>
      </c>
      <c r="K8" s="155" t="s">
        <v>54</v>
      </c>
      <c r="L8" s="155" t="s">
        <v>55</v>
      </c>
      <c r="M8" s="155" t="s">
        <v>56</v>
      </c>
      <c r="N8" s="155" t="s">
        <v>57</v>
      </c>
      <c r="O8" s="155" t="s">
        <v>58</v>
      </c>
      <c r="P8" s="155" t="s">
        <v>59</v>
      </c>
      <c r="Q8" s="155" t="s">
        <v>60</v>
      </c>
      <c r="R8" s="155" t="s">
        <v>61</v>
      </c>
      <c r="S8" s="155" t="s">
        <v>62</v>
      </c>
    </row>
    <row r="9" ht="20.25" customHeight="1" spans="1:19">
      <c r="A9" s="151" t="s">
        <v>63</v>
      </c>
      <c r="B9" s="151" t="s">
        <v>64</v>
      </c>
      <c r="C9" s="154">
        <v>156481565.41</v>
      </c>
      <c r="D9" s="154">
        <v>145598127</v>
      </c>
      <c r="E9" s="64">
        <v>10000000</v>
      </c>
      <c r="F9" s="64"/>
      <c r="G9" s="64"/>
      <c r="H9" s="64"/>
      <c r="I9" s="64">
        <v>135598127</v>
      </c>
      <c r="J9" s="64">
        <v>135598127</v>
      </c>
      <c r="K9" s="64"/>
      <c r="L9" s="64"/>
      <c r="M9" s="64"/>
      <c r="N9" s="64"/>
      <c r="O9" s="154">
        <v>10883438.41</v>
      </c>
      <c r="P9" s="154">
        <v>10883438.41</v>
      </c>
      <c r="Q9" s="154"/>
      <c r="R9" s="154"/>
      <c r="S9" s="154"/>
    </row>
    <row r="10" ht="20.25" customHeight="1" spans="1:19">
      <c r="A10" s="153" t="s">
        <v>30</v>
      </c>
      <c r="B10" s="151"/>
      <c r="C10" s="154">
        <v>156481565.41</v>
      </c>
      <c r="D10" s="154">
        <v>145598127</v>
      </c>
      <c r="E10" s="154">
        <v>10000000</v>
      </c>
      <c r="F10" s="154"/>
      <c r="G10" s="154"/>
      <c r="H10" s="154"/>
      <c r="I10" s="154">
        <v>135598127</v>
      </c>
      <c r="J10" s="154">
        <v>135598127</v>
      </c>
      <c r="K10" s="154"/>
      <c r="L10" s="154"/>
      <c r="M10" s="154"/>
      <c r="N10" s="154"/>
      <c r="O10" s="154">
        <v>10883438.41</v>
      </c>
      <c r="P10" s="154">
        <v>10883438.41</v>
      </c>
      <c r="Q10" s="154"/>
      <c r="R10" s="154"/>
      <c r="S10" s="154"/>
    </row>
  </sheetData>
  <mergeCells count="20">
    <mergeCell ref="A2:S2"/>
    <mergeCell ref="A3:S3"/>
    <mergeCell ref="A4:R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abSelected="1" topLeftCell="B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customHeight="1" spans="1:15">
      <c r="A2" s="156" t="s">
        <v>65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ht="28.5" customHeight="1" spans="1:15">
      <c r="A3" s="150" t="s">
        <v>66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ht="20.25" customHeight="1" spans="1:15">
      <c r="A4" s="151" t="str">
        <f>"单位名称："&amp;"玉溪市第二人民医院"</f>
        <v>单位名称：玉溪市第二人民医院</v>
      </c>
      <c r="B4" s="151"/>
      <c r="C4" s="151"/>
      <c r="D4" s="151"/>
      <c r="E4" s="151"/>
      <c r="F4" s="151"/>
      <c r="G4" s="151"/>
      <c r="H4" s="151"/>
      <c r="I4" s="151"/>
      <c r="J4" s="157"/>
      <c r="K4" s="157"/>
      <c r="L4" s="157"/>
      <c r="M4" s="157"/>
      <c r="N4" s="157"/>
      <c r="O4" s="157" t="s">
        <v>2</v>
      </c>
    </row>
    <row r="5" ht="27" customHeight="1" spans="1:15">
      <c r="A5" s="152" t="s">
        <v>67</v>
      </c>
      <c r="B5" s="152" t="s">
        <v>68</v>
      </c>
      <c r="C5" s="152" t="s">
        <v>30</v>
      </c>
      <c r="D5" s="152" t="s">
        <v>33</v>
      </c>
      <c r="E5" s="152"/>
      <c r="F5" s="152"/>
      <c r="G5" s="152" t="s">
        <v>34</v>
      </c>
      <c r="H5" s="152" t="s">
        <v>35</v>
      </c>
      <c r="I5" s="152" t="s">
        <v>69</v>
      </c>
      <c r="J5" s="152" t="s">
        <v>70</v>
      </c>
      <c r="K5" s="152"/>
      <c r="L5" s="152"/>
      <c r="M5" s="152"/>
      <c r="N5" s="152"/>
      <c r="O5" s="152"/>
    </row>
    <row r="6" ht="27" customHeight="1" spans="1:15">
      <c r="A6" s="152"/>
      <c r="B6" s="152"/>
      <c r="C6" s="152"/>
      <c r="D6" s="152" t="s">
        <v>32</v>
      </c>
      <c r="E6" s="152" t="s">
        <v>71</v>
      </c>
      <c r="F6" s="152" t="s">
        <v>72</v>
      </c>
      <c r="G6" s="152"/>
      <c r="H6" s="152"/>
      <c r="I6" s="152"/>
      <c r="J6" s="152" t="s">
        <v>32</v>
      </c>
      <c r="K6" s="152" t="s">
        <v>73</v>
      </c>
      <c r="L6" s="152" t="s">
        <v>74</v>
      </c>
      <c r="M6" s="152" t="s">
        <v>75</v>
      </c>
      <c r="N6" s="152" t="s">
        <v>76</v>
      </c>
      <c r="O6" s="152" t="s">
        <v>77</v>
      </c>
    </row>
    <row r="7" ht="20.25" customHeight="1" spans="1:15">
      <c r="A7" s="155" t="s">
        <v>44</v>
      </c>
      <c r="B7" s="155" t="s">
        <v>45</v>
      </c>
      <c r="C7" s="155" t="s">
        <v>46</v>
      </c>
      <c r="D7" s="155" t="s">
        <v>47</v>
      </c>
      <c r="E7" s="155" t="s">
        <v>48</v>
      </c>
      <c r="F7" s="155" t="s">
        <v>49</v>
      </c>
      <c r="G7" s="155" t="s">
        <v>50</v>
      </c>
      <c r="H7" s="155" t="s">
        <v>51</v>
      </c>
      <c r="I7" s="155" t="s">
        <v>52</v>
      </c>
      <c r="J7" s="155" t="s">
        <v>53</v>
      </c>
      <c r="K7" s="155" t="s">
        <v>54</v>
      </c>
      <c r="L7" s="155" t="s">
        <v>55</v>
      </c>
      <c r="M7" s="155" t="s">
        <v>56</v>
      </c>
      <c r="N7" s="155" t="s">
        <v>57</v>
      </c>
      <c r="O7" s="155" t="s">
        <v>58</v>
      </c>
    </row>
    <row r="8" ht="20.25" customHeight="1" spans="1:15">
      <c r="A8" s="151" t="s">
        <v>78</v>
      </c>
      <c r="B8" s="151" t="str">
        <f>"        "&amp;"科学技术支出"</f>
        <v>        科学技术支出</v>
      </c>
      <c r="C8" s="64">
        <v>96144.7</v>
      </c>
      <c r="D8" s="64">
        <v>96144.7</v>
      </c>
      <c r="E8" s="64"/>
      <c r="F8" s="64">
        <v>96144.7</v>
      </c>
      <c r="G8" s="64"/>
      <c r="H8" s="64"/>
      <c r="I8" s="64"/>
      <c r="J8" s="64"/>
      <c r="K8" s="64"/>
      <c r="L8" s="64"/>
      <c r="M8" s="64"/>
      <c r="N8" s="64"/>
      <c r="O8" s="64"/>
    </row>
    <row r="9" ht="20.25" customHeight="1" spans="1:15">
      <c r="A9" s="158" t="s">
        <v>79</v>
      </c>
      <c r="B9" s="158" t="str">
        <f>"        "&amp;"科学技术普及"</f>
        <v>        科学技术普及</v>
      </c>
      <c r="C9" s="64">
        <v>96144.7</v>
      </c>
      <c r="D9" s="64">
        <v>96144.7</v>
      </c>
      <c r="E9" s="64"/>
      <c r="F9" s="64">
        <v>96144.7</v>
      </c>
      <c r="G9" s="64"/>
      <c r="H9" s="64"/>
      <c r="I9" s="64"/>
      <c r="J9" s="64"/>
      <c r="K9" s="64"/>
      <c r="L9" s="64"/>
      <c r="M9" s="64"/>
      <c r="N9" s="64"/>
      <c r="O9" s="64"/>
    </row>
    <row r="10" ht="20.25" customHeight="1" spans="1:15">
      <c r="A10" s="159" t="s">
        <v>80</v>
      </c>
      <c r="B10" s="159" t="str">
        <f>"        "&amp;"科普活动"</f>
        <v>        科普活动</v>
      </c>
      <c r="C10" s="64">
        <v>96144.7</v>
      </c>
      <c r="D10" s="64">
        <v>96144.7</v>
      </c>
      <c r="E10" s="64"/>
      <c r="F10" s="64">
        <v>96144.7</v>
      </c>
      <c r="G10" s="64"/>
      <c r="H10" s="64"/>
      <c r="I10" s="64"/>
      <c r="J10" s="64"/>
      <c r="K10" s="64"/>
      <c r="L10" s="64"/>
      <c r="M10" s="64"/>
      <c r="N10" s="64"/>
      <c r="O10" s="64"/>
    </row>
    <row r="11" ht="20.25" customHeight="1" spans="1:15">
      <c r="A11" s="151" t="s">
        <v>81</v>
      </c>
      <c r="B11" s="151" t="str">
        <f>"        "&amp;"社会保障和就业支出"</f>
        <v>        社会保障和就业支出</v>
      </c>
      <c r="C11" s="64">
        <v>4304100</v>
      </c>
      <c r="D11" s="64">
        <v>4304100</v>
      </c>
      <c r="E11" s="64">
        <v>4304100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ht="20.25" customHeight="1" spans="1:15">
      <c r="A12" s="158" t="s">
        <v>82</v>
      </c>
      <c r="B12" s="158" t="str">
        <f>"        "&amp;"行政事业单位养老支出"</f>
        <v>        行政事业单位养老支出</v>
      </c>
      <c r="C12" s="64">
        <v>4304100</v>
      </c>
      <c r="D12" s="64">
        <v>4304100</v>
      </c>
      <c r="E12" s="64">
        <v>4304100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ht="20.25" customHeight="1" spans="1:15">
      <c r="A13" s="159" t="s">
        <v>83</v>
      </c>
      <c r="B13" s="159" t="str">
        <f>"        "&amp;"事业单位离退休"</f>
        <v>        事业单位离退休</v>
      </c>
      <c r="C13" s="64">
        <v>2138400</v>
      </c>
      <c r="D13" s="64">
        <v>2138400</v>
      </c>
      <c r="E13" s="64">
        <v>2138400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ht="20.25" customHeight="1" spans="1:15">
      <c r="A14" s="159" t="s">
        <v>84</v>
      </c>
      <c r="B14" s="159" t="str">
        <f>"        "&amp;"机关事业单位基本养老保险缴费支出"</f>
        <v>        机关事业单位基本养老保险缴费支出</v>
      </c>
      <c r="C14" s="64">
        <v>2165700</v>
      </c>
      <c r="D14" s="64">
        <v>2165700</v>
      </c>
      <c r="E14" s="64">
        <v>2165700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ht="20.25" customHeight="1" spans="1:15">
      <c r="A15" s="151" t="s">
        <v>85</v>
      </c>
      <c r="B15" s="151" t="str">
        <f>"        "&amp;"卫生健康支出"</f>
        <v>        卫生健康支出</v>
      </c>
      <c r="C15" s="64">
        <v>152081320.71</v>
      </c>
      <c r="D15" s="64">
        <v>16483193.71</v>
      </c>
      <c r="E15" s="64">
        <v>5695900</v>
      </c>
      <c r="F15" s="64">
        <v>10787293.71</v>
      </c>
      <c r="G15" s="64"/>
      <c r="H15" s="64"/>
      <c r="I15" s="64"/>
      <c r="J15" s="64">
        <v>135598127</v>
      </c>
      <c r="K15" s="64">
        <v>135598127</v>
      </c>
      <c r="L15" s="64"/>
      <c r="M15" s="64"/>
      <c r="N15" s="64"/>
      <c r="O15" s="64"/>
    </row>
    <row r="16" ht="20.25" customHeight="1" spans="1:15">
      <c r="A16" s="158" t="s">
        <v>86</v>
      </c>
      <c r="B16" s="158" t="str">
        <f>"        "&amp;"卫生健康管理事务"</f>
        <v>        卫生健康管理事务</v>
      </c>
      <c r="C16" s="64">
        <v>7577250</v>
      </c>
      <c r="D16" s="64">
        <v>7577250</v>
      </c>
      <c r="E16" s="64"/>
      <c r="F16" s="64">
        <v>7577250</v>
      </c>
      <c r="G16" s="64"/>
      <c r="H16" s="64"/>
      <c r="I16" s="64"/>
      <c r="J16" s="64"/>
      <c r="K16" s="64"/>
      <c r="L16" s="64"/>
      <c r="M16" s="64"/>
      <c r="N16" s="64"/>
      <c r="O16" s="64"/>
    </row>
    <row r="17" ht="20.25" customHeight="1" spans="1:15">
      <c r="A17" s="159" t="s">
        <v>87</v>
      </c>
      <c r="B17" s="159" t="str">
        <f>"        "&amp;"其他卫生健康管理事务支出"</f>
        <v>        其他卫生健康管理事务支出</v>
      </c>
      <c r="C17" s="64">
        <v>7577250</v>
      </c>
      <c r="D17" s="64">
        <v>7577250</v>
      </c>
      <c r="E17" s="64"/>
      <c r="F17" s="64">
        <v>7577250</v>
      </c>
      <c r="G17" s="64"/>
      <c r="H17" s="64"/>
      <c r="I17" s="64"/>
      <c r="J17" s="64"/>
      <c r="K17" s="64"/>
      <c r="L17" s="64"/>
      <c r="M17" s="64"/>
      <c r="N17" s="64"/>
      <c r="O17" s="64"/>
    </row>
    <row r="18" ht="20.25" customHeight="1" spans="1:15">
      <c r="A18" s="158" t="s">
        <v>88</v>
      </c>
      <c r="B18" s="158" t="str">
        <f>"        "&amp;"公立医院"</f>
        <v>        公立医院</v>
      </c>
      <c r="C18" s="64">
        <v>141770101.51</v>
      </c>
      <c r="D18" s="64">
        <v>6171974.51</v>
      </c>
      <c r="E18" s="64">
        <v>3770000</v>
      </c>
      <c r="F18" s="64">
        <v>2401974.51</v>
      </c>
      <c r="G18" s="64"/>
      <c r="H18" s="64"/>
      <c r="I18" s="64"/>
      <c r="J18" s="64">
        <v>135598127</v>
      </c>
      <c r="K18" s="64">
        <v>135598127</v>
      </c>
      <c r="L18" s="64"/>
      <c r="M18" s="64"/>
      <c r="N18" s="64"/>
      <c r="O18" s="64"/>
    </row>
    <row r="19" ht="20.25" customHeight="1" spans="1:15">
      <c r="A19" s="159" t="s">
        <v>89</v>
      </c>
      <c r="B19" s="159" t="str">
        <f>"        "&amp;"精神病医院"</f>
        <v>        精神病医院</v>
      </c>
      <c r="C19" s="64">
        <v>139406217</v>
      </c>
      <c r="D19" s="64">
        <v>3808090</v>
      </c>
      <c r="E19" s="64">
        <v>3770000</v>
      </c>
      <c r="F19" s="64">
        <v>38090</v>
      </c>
      <c r="G19" s="64"/>
      <c r="H19" s="64"/>
      <c r="I19" s="64"/>
      <c r="J19" s="64">
        <v>135598127</v>
      </c>
      <c r="K19" s="64">
        <v>135598127</v>
      </c>
      <c r="L19" s="64"/>
      <c r="M19" s="64"/>
      <c r="N19" s="64"/>
      <c r="O19" s="64"/>
    </row>
    <row r="20" ht="20.25" customHeight="1" spans="1:15">
      <c r="A20" s="159" t="s">
        <v>90</v>
      </c>
      <c r="B20" s="159" t="str">
        <f>"        "&amp;"其他公立医院支出"</f>
        <v>        其他公立医院支出</v>
      </c>
      <c r="C20" s="64">
        <v>2363884.51</v>
      </c>
      <c r="D20" s="64">
        <v>2363884.51</v>
      </c>
      <c r="E20" s="64"/>
      <c r="F20" s="64">
        <v>2363884.51</v>
      </c>
      <c r="G20" s="64"/>
      <c r="H20" s="64"/>
      <c r="I20" s="64"/>
      <c r="J20" s="64"/>
      <c r="K20" s="64"/>
      <c r="L20" s="64"/>
      <c r="M20" s="64"/>
      <c r="N20" s="64"/>
      <c r="O20" s="64"/>
    </row>
    <row r="21" ht="20.25" customHeight="1" spans="1:15">
      <c r="A21" s="158" t="s">
        <v>91</v>
      </c>
      <c r="B21" s="158" t="str">
        <f>"        "&amp;"公共卫生"</f>
        <v>        公共卫生</v>
      </c>
      <c r="C21" s="64">
        <v>764946.31</v>
      </c>
      <c r="D21" s="64">
        <v>764946.31</v>
      </c>
      <c r="E21" s="64"/>
      <c r="F21" s="64">
        <v>764946.31</v>
      </c>
      <c r="G21" s="64"/>
      <c r="H21" s="64"/>
      <c r="I21" s="64"/>
      <c r="J21" s="64"/>
      <c r="K21" s="64"/>
      <c r="L21" s="64"/>
      <c r="M21" s="64"/>
      <c r="N21" s="64"/>
      <c r="O21" s="64"/>
    </row>
    <row r="22" ht="20.25" customHeight="1" spans="1:15">
      <c r="A22" s="159" t="s">
        <v>92</v>
      </c>
      <c r="B22" s="159" t="str">
        <f>"        "&amp;"重大公共卫生服务"</f>
        <v>        重大公共卫生服务</v>
      </c>
      <c r="C22" s="64">
        <v>764946.31</v>
      </c>
      <c r="D22" s="64">
        <v>764946.31</v>
      </c>
      <c r="E22" s="64"/>
      <c r="F22" s="64">
        <v>764946.31</v>
      </c>
      <c r="G22" s="64"/>
      <c r="H22" s="64"/>
      <c r="I22" s="64"/>
      <c r="J22" s="64"/>
      <c r="K22" s="64"/>
      <c r="L22" s="64"/>
      <c r="M22" s="64"/>
      <c r="N22" s="64"/>
      <c r="O22" s="64"/>
    </row>
    <row r="23" ht="20.25" customHeight="1" spans="1:15">
      <c r="A23" s="158" t="s">
        <v>93</v>
      </c>
      <c r="B23" s="158" t="str">
        <f>"        "&amp;"行政事业单位医疗"</f>
        <v>        行政事业单位医疗</v>
      </c>
      <c r="C23" s="64">
        <v>1925900</v>
      </c>
      <c r="D23" s="64">
        <v>1925900</v>
      </c>
      <c r="E23" s="64">
        <v>1925900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ht="20.25" customHeight="1" spans="1:15">
      <c r="A24" s="159" t="s">
        <v>94</v>
      </c>
      <c r="B24" s="159" t="str">
        <f>"        "&amp;"事业单位医疗"</f>
        <v>        事业单位医疗</v>
      </c>
      <c r="C24" s="64">
        <v>1082800</v>
      </c>
      <c r="D24" s="64">
        <v>1082800</v>
      </c>
      <c r="E24" s="64">
        <v>1082800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ht="20.25" customHeight="1" spans="1:15">
      <c r="A25" s="159" t="s">
        <v>95</v>
      </c>
      <c r="B25" s="159" t="str">
        <f>"        "&amp;"公务员医疗补助"</f>
        <v>        公务员医疗补助</v>
      </c>
      <c r="C25" s="64">
        <v>843100</v>
      </c>
      <c r="D25" s="64">
        <v>843100</v>
      </c>
      <c r="E25" s="64">
        <v>843100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ht="20.25" customHeight="1" spans="1:15">
      <c r="A26" s="158" t="s">
        <v>96</v>
      </c>
      <c r="B26" s="158" t="str">
        <f t="shared" ref="B26:B27" si="0">"        "&amp;"其他卫生健康支出"</f>
        <v>        其他卫生健康支出</v>
      </c>
      <c r="C26" s="64">
        <v>43122.89</v>
      </c>
      <c r="D26" s="64">
        <v>43122.89</v>
      </c>
      <c r="E26" s="64"/>
      <c r="F26" s="64">
        <v>43122.89</v>
      </c>
      <c r="G26" s="64"/>
      <c r="H26" s="64"/>
      <c r="I26" s="64"/>
      <c r="J26" s="64"/>
      <c r="K26" s="64"/>
      <c r="L26" s="64"/>
      <c r="M26" s="64"/>
      <c r="N26" s="64"/>
      <c r="O26" s="64"/>
    </row>
    <row r="27" ht="20.25" customHeight="1" spans="1:15">
      <c r="A27" s="159" t="s">
        <v>97</v>
      </c>
      <c r="B27" s="159" t="str">
        <f t="shared" si="0"/>
        <v>        其他卫生健康支出</v>
      </c>
      <c r="C27" s="64">
        <v>43122.89</v>
      </c>
      <c r="D27" s="64">
        <v>43122.89</v>
      </c>
      <c r="E27" s="64"/>
      <c r="F27" s="64">
        <v>43122.89</v>
      </c>
      <c r="G27" s="64"/>
      <c r="H27" s="64"/>
      <c r="I27" s="64"/>
      <c r="J27" s="64"/>
      <c r="K27" s="64"/>
      <c r="L27" s="64"/>
      <c r="M27" s="64"/>
      <c r="N27" s="64"/>
      <c r="O27" s="64"/>
    </row>
    <row r="28" ht="20.25" customHeight="1" spans="1:15">
      <c r="A28" s="153" t="s">
        <v>30</v>
      </c>
      <c r="B28" s="151"/>
      <c r="C28" s="154">
        <v>156481565.41</v>
      </c>
      <c r="D28" s="154">
        <v>20883438.41</v>
      </c>
      <c r="E28" s="154">
        <v>10000000</v>
      </c>
      <c r="F28" s="154">
        <v>10883438.41</v>
      </c>
      <c r="G28" s="154"/>
      <c r="H28" s="154"/>
      <c r="I28" s="154"/>
      <c r="J28" s="154">
        <v>135598127</v>
      </c>
      <c r="K28" s="154">
        <v>135598127</v>
      </c>
      <c r="L28" s="154"/>
      <c r="M28" s="154"/>
      <c r="N28" s="154"/>
      <c r="O28" s="154"/>
    </row>
  </sheetData>
  <mergeCells count="12">
    <mergeCell ref="A2:O2"/>
    <mergeCell ref="A3:O3"/>
    <mergeCell ref="A4:N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customHeight="1" spans="1:4">
      <c r="A1" s="55"/>
      <c r="B1" s="55"/>
      <c r="C1" s="55"/>
      <c r="D1" s="55"/>
    </row>
    <row r="2" ht="18.75" customHeight="1" spans="1:4">
      <c r="A2" s="149" t="s">
        <v>98</v>
      </c>
      <c r="B2" s="160"/>
      <c r="C2" s="160"/>
      <c r="D2" s="160"/>
    </row>
    <row r="3" ht="28.5" customHeight="1" spans="1:4">
      <c r="A3" s="161" t="s">
        <v>99</v>
      </c>
      <c r="B3" s="161"/>
      <c r="C3" s="161"/>
      <c r="D3" s="161"/>
    </row>
    <row r="4" ht="18.75" customHeight="1" spans="1:4">
      <c r="A4" s="151" t="str">
        <f>"单位名称："&amp;"玉溪市第二人民医院"</f>
        <v>单位名称：玉溪市第二人民医院</v>
      </c>
      <c r="B4" s="151"/>
      <c r="C4" s="151"/>
      <c r="D4" s="149" t="s">
        <v>2</v>
      </c>
    </row>
    <row r="5" ht="18.75" customHeight="1" spans="1:4">
      <c r="A5" s="59" t="s">
        <v>3</v>
      </c>
      <c r="B5" s="59"/>
      <c r="C5" s="59" t="s">
        <v>4</v>
      </c>
      <c r="D5" s="59"/>
    </row>
    <row r="6" ht="18.75" customHeight="1" spans="1:4">
      <c r="A6" s="59" t="s">
        <v>5</v>
      </c>
      <c r="B6" s="59" t="s">
        <v>6</v>
      </c>
      <c r="C6" s="59" t="s">
        <v>100</v>
      </c>
      <c r="D6" s="59" t="s">
        <v>6</v>
      </c>
    </row>
    <row r="7" ht="18.75" customHeight="1" spans="1:4">
      <c r="A7" s="162" t="s">
        <v>101</v>
      </c>
      <c r="B7" s="163"/>
      <c r="C7" s="164" t="s">
        <v>102</v>
      </c>
      <c r="D7" s="163"/>
    </row>
    <row r="8" ht="18.75" customHeight="1" spans="1:4">
      <c r="A8" s="151" t="s">
        <v>103</v>
      </c>
      <c r="B8" s="165">
        <v>10000000</v>
      </c>
      <c r="C8" s="166" t="str">
        <f>"（一）"&amp;"科学技术支出"</f>
        <v>（一）科学技术支出</v>
      </c>
      <c r="D8" s="165">
        <v>96144.7</v>
      </c>
    </row>
    <row r="9" ht="18.75" customHeight="1" spans="1:4">
      <c r="A9" s="151" t="s">
        <v>104</v>
      </c>
      <c r="B9" s="165"/>
      <c r="C9" s="166" t="str">
        <f>"（一）"&amp;"社会保障和就业支出"</f>
        <v>（一）社会保障和就业支出</v>
      </c>
      <c r="D9" s="165">
        <v>4304100</v>
      </c>
    </row>
    <row r="10" ht="18.75" customHeight="1" spans="1:4">
      <c r="A10" s="151" t="s">
        <v>105</v>
      </c>
      <c r="B10" s="165"/>
      <c r="C10" s="166" t="str">
        <f>"（二）"&amp;"卫生健康支出"</f>
        <v>（二）卫生健康支出</v>
      </c>
      <c r="D10" s="165">
        <v>16483193.71</v>
      </c>
    </row>
    <row r="11" ht="18.75" customHeight="1" spans="1:4">
      <c r="A11" s="151" t="s">
        <v>106</v>
      </c>
      <c r="B11" s="165"/>
      <c r="C11" s="151"/>
      <c r="D11" s="151"/>
    </row>
    <row r="12" ht="18.75" customHeight="1" spans="1:4">
      <c r="A12" s="61" t="s">
        <v>103</v>
      </c>
      <c r="B12" s="165">
        <v>10883438.41</v>
      </c>
      <c r="C12" s="151"/>
      <c r="D12" s="151"/>
    </row>
    <row r="13" ht="18.75" customHeight="1" spans="1:4">
      <c r="A13" s="61" t="s">
        <v>104</v>
      </c>
      <c r="B13" s="165"/>
      <c r="C13" s="151"/>
      <c r="D13" s="151"/>
    </row>
    <row r="14" ht="18.75" customHeight="1" spans="1:4">
      <c r="A14" s="61" t="s">
        <v>105</v>
      </c>
      <c r="B14" s="165"/>
      <c r="C14" s="151"/>
      <c r="D14" s="151"/>
    </row>
    <row r="15" ht="18.75" customHeight="1" spans="1:4">
      <c r="A15" s="151"/>
      <c r="B15" s="151"/>
      <c r="C15" s="151" t="s">
        <v>107</v>
      </c>
      <c r="D15" s="151"/>
    </row>
    <row r="16" ht="18.75" customHeight="1" spans="1:4">
      <c r="A16" s="167" t="s">
        <v>24</v>
      </c>
      <c r="B16" s="165">
        <v>20883438.41</v>
      </c>
      <c r="C16" s="167" t="s">
        <v>25</v>
      </c>
      <c r="D16" s="165">
        <v>20883438.41</v>
      </c>
    </row>
  </sheetData>
  <mergeCells count="5">
    <mergeCell ref="A2:D2"/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48"/>
      <c r="B1" s="148"/>
      <c r="C1" s="148"/>
      <c r="D1" s="148"/>
      <c r="E1" s="148"/>
      <c r="F1" s="148"/>
      <c r="G1" s="148"/>
    </row>
    <row r="2" customHeight="1" spans="1:7">
      <c r="A2" s="156" t="s">
        <v>108</v>
      </c>
      <c r="B2" s="156"/>
      <c r="C2" s="156"/>
      <c r="D2" s="156"/>
      <c r="E2" s="156"/>
      <c r="F2" s="156"/>
      <c r="G2" s="156"/>
    </row>
    <row r="3" ht="28.5" customHeight="1" spans="1:7">
      <c r="A3" s="150" t="s">
        <v>109</v>
      </c>
      <c r="B3" s="150"/>
      <c r="C3" s="150"/>
      <c r="D3" s="150"/>
      <c r="E3" s="150"/>
      <c r="F3" s="150"/>
      <c r="G3" s="150"/>
    </row>
    <row r="4" ht="20.25" customHeight="1" spans="1:7">
      <c r="A4" s="151" t="str">
        <f>"单位名称："&amp;"玉溪市第二人民医院"</f>
        <v>单位名称：玉溪市第二人民医院</v>
      </c>
      <c r="B4" s="151"/>
      <c r="C4" s="151"/>
      <c r="D4" s="151"/>
      <c r="E4" s="151"/>
      <c r="F4" s="151"/>
      <c r="G4" s="157" t="s">
        <v>2</v>
      </c>
    </row>
    <row r="5" ht="27" customHeight="1" spans="1:7">
      <c r="A5" s="152" t="s">
        <v>110</v>
      </c>
      <c r="B5" s="152"/>
      <c r="C5" s="152" t="s">
        <v>30</v>
      </c>
      <c r="D5" s="152" t="s">
        <v>33</v>
      </c>
      <c r="E5" s="152"/>
      <c r="F5" s="152"/>
      <c r="G5" s="152" t="s">
        <v>72</v>
      </c>
    </row>
    <row r="6" ht="27" customHeight="1" spans="1:7">
      <c r="A6" s="152" t="s">
        <v>67</v>
      </c>
      <c r="B6" s="152" t="s">
        <v>68</v>
      </c>
      <c r="C6" s="152"/>
      <c r="D6" s="152" t="s">
        <v>32</v>
      </c>
      <c r="E6" s="152" t="s">
        <v>111</v>
      </c>
      <c r="F6" s="152" t="s">
        <v>112</v>
      </c>
      <c r="G6" s="152"/>
    </row>
    <row r="7" ht="20.25" customHeight="1" spans="1:7">
      <c r="A7" s="155" t="s">
        <v>44</v>
      </c>
      <c r="B7" s="155" t="s">
        <v>45</v>
      </c>
      <c r="C7" s="155" t="s">
        <v>46</v>
      </c>
      <c r="D7" s="155" t="s">
        <v>47</v>
      </c>
      <c r="E7" s="155" t="s">
        <v>48</v>
      </c>
      <c r="F7" s="155" t="s">
        <v>49</v>
      </c>
      <c r="G7" s="155">
        <v>7</v>
      </c>
    </row>
    <row r="8" ht="20.25" customHeight="1" spans="1:7">
      <c r="A8" s="151" t="s">
        <v>78</v>
      </c>
      <c r="B8" s="151" t="str">
        <f>"        "&amp;"科学技术支出"</f>
        <v>        科学技术支出</v>
      </c>
      <c r="C8" s="64">
        <v>96144.7</v>
      </c>
      <c r="D8" s="154"/>
      <c r="E8" s="64"/>
      <c r="F8" s="64"/>
      <c r="G8" s="64">
        <v>96144.7</v>
      </c>
    </row>
    <row r="9" ht="20.25" customHeight="1" spans="1:7">
      <c r="A9" s="158" t="s">
        <v>79</v>
      </c>
      <c r="B9" s="158" t="str">
        <f>"        "&amp;"科学技术普及"</f>
        <v>        科学技术普及</v>
      </c>
      <c r="C9" s="64">
        <v>96144.7</v>
      </c>
      <c r="D9" s="154"/>
      <c r="E9" s="64"/>
      <c r="F9" s="64"/>
      <c r="G9" s="64">
        <v>96144.7</v>
      </c>
    </row>
    <row r="10" ht="20.25" customHeight="1" spans="1:7">
      <c r="A10" s="159" t="s">
        <v>80</v>
      </c>
      <c r="B10" s="159" t="str">
        <f>"        "&amp;"科普活动"</f>
        <v>        科普活动</v>
      </c>
      <c r="C10" s="64">
        <v>96144.7</v>
      </c>
      <c r="D10" s="154"/>
      <c r="E10" s="64"/>
      <c r="F10" s="64"/>
      <c r="G10" s="64">
        <v>96144.7</v>
      </c>
    </row>
    <row r="11" ht="20.25" customHeight="1" spans="1:7">
      <c r="A11" s="151" t="s">
        <v>81</v>
      </c>
      <c r="B11" s="151" t="str">
        <f>"        "&amp;"社会保障和就业支出"</f>
        <v>        社会保障和就业支出</v>
      </c>
      <c r="C11" s="64">
        <v>4304100</v>
      </c>
      <c r="D11" s="154">
        <v>4304100</v>
      </c>
      <c r="E11" s="64">
        <v>4304100</v>
      </c>
      <c r="F11" s="64"/>
      <c r="G11" s="64"/>
    </row>
    <row r="12" ht="20.25" customHeight="1" spans="1:7">
      <c r="A12" s="158" t="s">
        <v>82</v>
      </c>
      <c r="B12" s="158" t="str">
        <f>"        "&amp;"行政事业单位养老支出"</f>
        <v>        行政事业单位养老支出</v>
      </c>
      <c r="C12" s="64">
        <v>4304100</v>
      </c>
      <c r="D12" s="154">
        <v>4304100</v>
      </c>
      <c r="E12" s="64">
        <v>4304100</v>
      </c>
      <c r="F12" s="64"/>
      <c r="G12" s="64"/>
    </row>
    <row r="13" ht="20.25" customHeight="1" spans="1:7">
      <c r="A13" s="159" t="s">
        <v>83</v>
      </c>
      <c r="B13" s="159" t="str">
        <f>"        "&amp;"事业单位离退休"</f>
        <v>        事业单位离退休</v>
      </c>
      <c r="C13" s="64">
        <v>2138400</v>
      </c>
      <c r="D13" s="154">
        <v>2138400</v>
      </c>
      <c r="E13" s="64">
        <v>2138400</v>
      </c>
      <c r="F13" s="64"/>
      <c r="G13" s="64"/>
    </row>
    <row r="14" ht="20.25" customHeight="1" spans="1:7">
      <c r="A14" s="159" t="s">
        <v>84</v>
      </c>
      <c r="B14" s="159" t="str">
        <f>"        "&amp;"机关事业单位基本养老保险缴费支出"</f>
        <v>        机关事业单位基本养老保险缴费支出</v>
      </c>
      <c r="C14" s="64">
        <v>2165700</v>
      </c>
      <c r="D14" s="154">
        <v>2165700</v>
      </c>
      <c r="E14" s="64">
        <v>2165700</v>
      </c>
      <c r="F14" s="64"/>
      <c r="G14" s="64"/>
    </row>
    <row r="15" ht="20.25" customHeight="1" spans="1:7">
      <c r="A15" s="151" t="s">
        <v>85</v>
      </c>
      <c r="B15" s="151" t="str">
        <f>"        "&amp;"卫生健康支出"</f>
        <v>        卫生健康支出</v>
      </c>
      <c r="C15" s="64">
        <v>16483193.71</v>
      </c>
      <c r="D15" s="154">
        <v>5695900</v>
      </c>
      <c r="E15" s="64">
        <v>5695900</v>
      </c>
      <c r="F15" s="64"/>
      <c r="G15" s="64">
        <v>10787293.71</v>
      </c>
    </row>
    <row r="16" ht="20.25" customHeight="1" spans="1:7">
      <c r="A16" s="158" t="s">
        <v>86</v>
      </c>
      <c r="B16" s="158" t="str">
        <f>"        "&amp;"卫生健康管理事务"</f>
        <v>        卫生健康管理事务</v>
      </c>
      <c r="C16" s="64">
        <v>7577250</v>
      </c>
      <c r="D16" s="154"/>
      <c r="E16" s="64"/>
      <c r="F16" s="64"/>
      <c r="G16" s="64">
        <v>7577250</v>
      </c>
    </row>
    <row r="17" ht="20.25" customHeight="1" spans="1:7">
      <c r="A17" s="159" t="s">
        <v>87</v>
      </c>
      <c r="B17" s="159" t="str">
        <f>"        "&amp;"其他卫生健康管理事务支出"</f>
        <v>        其他卫生健康管理事务支出</v>
      </c>
      <c r="C17" s="64">
        <v>7577250</v>
      </c>
      <c r="D17" s="154"/>
      <c r="E17" s="64"/>
      <c r="F17" s="64"/>
      <c r="G17" s="64">
        <v>7577250</v>
      </c>
    </row>
    <row r="18" ht="20.25" customHeight="1" spans="1:7">
      <c r="A18" s="158" t="s">
        <v>88</v>
      </c>
      <c r="B18" s="158" t="str">
        <f>"        "&amp;"公立医院"</f>
        <v>        公立医院</v>
      </c>
      <c r="C18" s="64">
        <v>6171974.51</v>
      </c>
      <c r="D18" s="154">
        <v>3770000</v>
      </c>
      <c r="E18" s="64">
        <v>3770000</v>
      </c>
      <c r="F18" s="64"/>
      <c r="G18" s="64">
        <v>2401974.51</v>
      </c>
    </row>
    <row r="19" ht="20.25" customHeight="1" spans="1:7">
      <c r="A19" s="159" t="s">
        <v>89</v>
      </c>
      <c r="B19" s="159" t="str">
        <f>"        "&amp;"精神病医院"</f>
        <v>        精神病医院</v>
      </c>
      <c r="C19" s="64">
        <v>3808090</v>
      </c>
      <c r="D19" s="154">
        <v>3770000</v>
      </c>
      <c r="E19" s="64">
        <v>3770000</v>
      </c>
      <c r="F19" s="64"/>
      <c r="G19" s="64">
        <v>38090</v>
      </c>
    </row>
    <row r="20" ht="20.25" customHeight="1" spans="1:7">
      <c r="A20" s="159" t="s">
        <v>90</v>
      </c>
      <c r="B20" s="159" t="str">
        <f>"        "&amp;"其他公立医院支出"</f>
        <v>        其他公立医院支出</v>
      </c>
      <c r="C20" s="64">
        <v>2363884.51</v>
      </c>
      <c r="D20" s="154"/>
      <c r="E20" s="64"/>
      <c r="F20" s="64"/>
      <c r="G20" s="64">
        <v>2363884.51</v>
      </c>
    </row>
    <row r="21" ht="20.25" customHeight="1" spans="1:7">
      <c r="A21" s="158" t="s">
        <v>91</v>
      </c>
      <c r="B21" s="158" t="str">
        <f>"        "&amp;"公共卫生"</f>
        <v>        公共卫生</v>
      </c>
      <c r="C21" s="64">
        <v>764946.31</v>
      </c>
      <c r="D21" s="154"/>
      <c r="E21" s="64"/>
      <c r="F21" s="64"/>
      <c r="G21" s="64">
        <v>764946.31</v>
      </c>
    </row>
    <row r="22" ht="20.25" customHeight="1" spans="1:7">
      <c r="A22" s="159" t="s">
        <v>92</v>
      </c>
      <c r="B22" s="159" t="str">
        <f>"        "&amp;"重大公共卫生服务"</f>
        <v>        重大公共卫生服务</v>
      </c>
      <c r="C22" s="64">
        <v>764946.31</v>
      </c>
      <c r="D22" s="154"/>
      <c r="E22" s="64"/>
      <c r="F22" s="64"/>
      <c r="G22" s="64">
        <v>764946.31</v>
      </c>
    </row>
    <row r="23" ht="20.25" customHeight="1" spans="1:7">
      <c r="A23" s="158" t="s">
        <v>93</v>
      </c>
      <c r="B23" s="158" t="str">
        <f>"        "&amp;"行政事业单位医疗"</f>
        <v>        行政事业单位医疗</v>
      </c>
      <c r="C23" s="64">
        <v>1925900</v>
      </c>
      <c r="D23" s="154">
        <v>1925900</v>
      </c>
      <c r="E23" s="64">
        <v>1925900</v>
      </c>
      <c r="F23" s="64"/>
      <c r="G23" s="64"/>
    </row>
    <row r="24" ht="20.25" customHeight="1" spans="1:7">
      <c r="A24" s="159" t="s">
        <v>94</v>
      </c>
      <c r="B24" s="159" t="str">
        <f>"        "&amp;"事业单位医疗"</f>
        <v>        事业单位医疗</v>
      </c>
      <c r="C24" s="64">
        <v>1082800</v>
      </c>
      <c r="D24" s="154">
        <v>1082800</v>
      </c>
      <c r="E24" s="64">
        <v>1082800</v>
      </c>
      <c r="F24" s="64"/>
      <c r="G24" s="64"/>
    </row>
    <row r="25" ht="20.25" customHeight="1" spans="1:7">
      <c r="A25" s="159" t="s">
        <v>95</v>
      </c>
      <c r="B25" s="159" t="str">
        <f>"        "&amp;"公务员医疗补助"</f>
        <v>        公务员医疗补助</v>
      </c>
      <c r="C25" s="64">
        <v>843100</v>
      </c>
      <c r="D25" s="154">
        <v>843100</v>
      </c>
      <c r="E25" s="64">
        <v>843100</v>
      </c>
      <c r="F25" s="64"/>
      <c r="G25" s="64"/>
    </row>
    <row r="26" ht="20.25" customHeight="1" spans="1:7">
      <c r="A26" s="158" t="s">
        <v>96</v>
      </c>
      <c r="B26" s="158" t="str">
        <f t="shared" ref="B26:B27" si="0">"        "&amp;"其他卫生健康支出"</f>
        <v>        其他卫生健康支出</v>
      </c>
      <c r="C26" s="64">
        <v>43122.89</v>
      </c>
      <c r="D26" s="154"/>
      <c r="E26" s="64"/>
      <c r="F26" s="64"/>
      <c r="G26" s="64">
        <v>43122.89</v>
      </c>
    </row>
    <row r="27" ht="20.25" customHeight="1" spans="1:7">
      <c r="A27" s="159" t="s">
        <v>97</v>
      </c>
      <c r="B27" s="159" t="str">
        <f t="shared" si="0"/>
        <v>        其他卫生健康支出</v>
      </c>
      <c r="C27" s="64">
        <v>43122.89</v>
      </c>
      <c r="D27" s="154"/>
      <c r="E27" s="64"/>
      <c r="F27" s="64"/>
      <c r="G27" s="64">
        <v>43122.89</v>
      </c>
    </row>
    <row r="28" ht="20.25" customHeight="1" spans="1:7">
      <c r="A28" s="153" t="s">
        <v>30</v>
      </c>
      <c r="B28" s="151"/>
      <c r="C28" s="154">
        <v>20883438.41</v>
      </c>
      <c r="D28" s="154">
        <v>10000000</v>
      </c>
      <c r="E28" s="154">
        <v>10000000</v>
      </c>
      <c r="F28" s="154"/>
      <c r="G28" s="154">
        <v>10883438.41</v>
      </c>
    </row>
  </sheetData>
  <mergeCells count="8">
    <mergeCell ref="A2:G2"/>
    <mergeCell ref="A3:G3"/>
    <mergeCell ref="A4:F4"/>
    <mergeCell ref="A5:B5"/>
    <mergeCell ref="D5:F5"/>
    <mergeCell ref="A28:B28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Row="7" outlineLevelCol="5"/>
  <cols>
    <col min="1" max="6" width="25.1333333333333" customWidth="1"/>
  </cols>
  <sheetData>
    <row r="1" customHeight="1" spans="1:6">
      <c r="A1" s="148"/>
      <c r="B1" s="148"/>
      <c r="C1" s="148"/>
      <c r="D1" s="148"/>
      <c r="E1" s="148"/>
      <c r="F1" s="148"/>
    </row>
    <row r="2" customHeight="1" spans="1:6">
      <c r="A2" s="149" t="s">
        <v>113</v>
      </c>
      <c r="B2" s="149"/>
      <c r="C2" s="149"/>
      <c r="D2" s="149"/>
      <c r="E2" s="149"/>
      <c r="F2" s="149"/>
    </row>
    <row r="3" ht="28.5" customHeight="1" spans="1:6">
      <c r="A3" s="150" t="s">
        <v>114</v>
      </c>
      <c r="B3" s="150"/>
      <c r="C3" s="150"/>
      <c r="D3" s="150"/>
      <c r="E3" s="150"/>
      <c r="F3" s="150"/>
    </row>
    <row r="4" ht="20.25" customHeight="1" spans="1:6">
      <c r="A4" s="151" t="str">
        <f>"单位名称："&amp;"玉溪市第二人民医院"</f>
        <v>单位名称：玉溪市第二人民医院</v>
      </c>
      <c r="B4" s="151"/>
      <c r="C4" s="151"/>
      <c r="D4" s="151"/>
      <c r="E4" s="151"/>
      <c r="F4" s="149" t="s">
        <v>2</v>
      </c>
    </row>
    <row r="5" ht="20.25" customHeight="1" spans="1:6">
      <c r="A5" s="152" t="s">
        <v>115</v>
      </c>
      <c r="B5" s="152" t="s">
        <v>116</v>
      </c>
      <c r="C5" s="152" t="s">
        <v>117</v>
      </c>
      <c r="D5" s="152"/>
      <c r="E5" s="152"/>
      <c r="F5" s="152"/>
    </row>
    <row r="6" ht="35.25" customHeight="1" spans="1:6">
      <c r="A6" s="152"/>
      <c r="B6" s="152"/>
      <c r="C6" s="152" t="s">
        <v>32</v>
      </c>
      <c r="D6" s="152" t="s">
        <v>118</v>
      </c>
      <c r="E6" s="152" t="s">
        <v>119</v>
      </c>
      <c r="F6" s="152" t="s">
        <v>120</v>
      </c>
    </row>
    <row r="7" ht="20.25" customHeight="1" spans="1:6">
      <c r="A7" s="155" t="s">
        <v>44</v>
      </c>
      <c r="B7" s="155">
        <v>2</v>
      </c>
      <c r="C7" s="155">
        <v>3</v>
      </c>
      <c r="D7" s="155">
        <v>4</v>
      </c>
      <c r="E7" s="155">
        <v>5</v>
      </c>
      <c r="F7" s="155">
        <v>6</v>
      </c>
    </row>
    <row r="8" ht="20.25" customHeight="1" spans="1:6">
      <c r="A8" s="64"/>
      <c r="B8" s="64"/>
      <c r="C8" s="64"/>
      <c r="D8" s="64"/>
      <c r="E8" s="154"/>
      <c r="F8" s="64"/>
    </row>
  </sheetData>
  <mergeCells count="6">
    <mergeCell ref="A2:F2"/>
    <mergeCell ref="A3:F3"/>
    <mergeCell ref="A4:E4"/>
    <mergeCell ref="C5:E5"/>
    <mergeCell ref="A5:A6"/>
    <mergeCell ref="B5:B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customHeight="1" spans="1:23">
      <c r="A2" s="149" t="s">
        <v>121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28.5" customHeight="1" spans="1:23">
      <c r="A3" s="150" t="s">
        <v>122</v>
      </c>
      <c r="B3" s="150"/>
      <c r="C3" s="150" t="s">
        <v>123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</row>
    <row r="4" ht="19.5" customHeight="1" spans="1:23">
      <c r="A4" s="151" t="str">
        <f>"单位名称："&amp;"玉溪市第二人民医院"</f>
        <v>单位名称：玉溪市第二人民医院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49"/>
      <c r="S4" s="149"/>
      <c r="T4" s="149"/>
      <c r="U4" s="149"/>
      <c r="V4" s="149"/>
      <c r="W4" s="149" t="s">
        <v>2</v>
      </c>
    </row>
    <row r="5" ht="19.5" customHeight="1" spans="1:23">
      <c r="A5" s="152" t="s">
        <v>124</v>
      </c>
      <c r="B5" s="152" t="s">
        <v>125</v>
      </c>
      <c r="C5" s="152" t="s">
        <v>126</v>
      </c>
      <c r="D5" s="152" t="s">
        <v>127</v>
      </c>
      <c r="E5" s="152" t="s">
        <v>128</v>
      </c>
      <c r="F5" s="152" t="s">
        <v>129</v>
      </c>
      <c r="G5" s="152" t="s">
        <v>130</v>
      </c>
      <c r="H5" s="152" t="s">
        <v>131</v>
      </c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</row>
    <row r="6" ht="19.5" customHeight="1" spans="1:23">
      <c r="A6" s="152"/>
      <c r="B6" s="152"/>
      <c r="C6" s="152"/>
      <c r="D6" s="152"/>
      <c r="E6" s="152"/>
      <c r="F6" s="152"/>
      <c r="G6" s="152"/>
      <c r="H6" s="152" t="s">
        <v>30</v>
      </c>
      <c r="I6" s="152" t="s">
        <v>33</v>
      </c>
      <c r="J6" s="152"/>
      <c r="K6" s="152"/>
      <c r="L6" s="152"/>
      <c r="M6" s="152"/>
      <c r="N6" s="152" t="s">
        <v>132</v>
      </c>
      <c r="O6" s="152"/>
      <c r="P6" s="152"/>
      <c r="Q6" s="152" t="s">
        <v>36</v>
      </c>
      <c r="R6" s="152" t="s">
        <v>70</v>
      </c>
      <c r="S6" s="152"/>
      <c r="T6" s="152"/>
      <c r="U6" s="152"/>
      <c r="V6" s="152"/>
      <c r="W6" s="152"/>
    </row>
    <row r="7" ht="41.25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133</v>
      </c>
      <c r="J7" s="152" t="s">
        <v>134</v>
      </c>
      <c r="K7" s="152" t="s">
        <v>135</v>
      </c>
      <c r="L7" s="152" t="s">
        <v>136</v>
      </c>
      <c r="M7" s="152" t="s">
        <v>137</v>
      </c>
      <c r="N7" s="152" t="s">
        <v>33</v>
      </c>
      <c r="O7" s="152" t="s">
        <v>34</v>
      </c>
      <c r="P7" s="152" t="s">
        <v>35</v>
      </c>
      <c r="Q7" s="152"/>
      <c r="R7" s="152" t="s">
        <v>32</v>
      </c>
      <c r="S7" s="152" t="s">
        <v>39</v>
      </c>
      <c r="T7" s="152" t="s">
        <v>138</v>
      </c>
      <c r="U7" s="152" t="s">
        <v>41</v>
      </c>
      <c r="V7" s="152" t="s">
        <v>42</v>
      </c>
      <c r="W7" s="152" t="s">
        <v>43</v>
      </c>
    </row>
    <row r="8" ht="20.25" customHeight="1" spans="1:23">
      <c r="A8" s="153" t="s">
        <v>44</v>
      </c>
      <c r="B8" s="153" t="s">
        <v>45</v>
      </c>
      <c r="C8" s="153" t="s">
        <v>46</v>
      </c>
      <c r="D8" s="153" t="s">
        <v>47</v>
      </c>
      <c r="E8" s="153" t="s">
        <v>48</v>
      </c>
      <c r="F8" s="153" t="s">
        <v>49</v>
      </c>
      <c r="G8" s="153" t="s">
        <v>50</v>
      </c>
      <c r="H8" s="153" t="s">
        <v>51</v>
      </c>
      <c r="I8" s="153" t="s">
        <v>52</v>
      </c>
      <c r="J8" s="153" t="s">
        <v>53</v>
      </c>
      <c r="K8" s="153" t="s">
        <v>54</v>
      </c>
      <c r="L8" s="153" t="s">
        <v>55</v>
      </c>
      <c r="M8" s="153" t="s">
        <v>56</v>
      </c>
      <c r="N8" s="153" t="s">
        <v>57</v>
      </c>
      <c r="O8" s="153" t="s">
        <v>58</v>
      </c>
      <c r="P8" s="153" t="s">
        <v>59</v>
      </c>
      <c r="Q8" s="153" t="s">
        <v>60</v>
      </c>
      <c r="R8" s="153" t="s">
        <v>61</v>
      </c>
      <c r="S8" s="153" t="s">
        <v>62</v>
      </c>
      <c r="T8" s="153" t="s">
        <v>139</v>
      </c>
      <c r="U8" s="153" t="s">
        <v>140</v>
      </c>
      <c r="V8" s="153" t="s">
        <v>141</v>
      </c>
      <c r="W8" s="153" t="s">
        <v>142</v>
      </c>
    </row>
    <row r="9" ht="20.25" customHeight="1" spans="1:23">
      <c r="A9" t="s">
        <v>64</v>
      </c>
      <c r="C9" s="151"/>
      <c r="D9" s="151"/>
      <c r="E9" s="151"/>
      <c r="G9" s="151"/>
      <c r="H9" s="154">
        <v>56388216</v>
      </c>
      <c r="I9" s="64">
        <v>10000000</v>
      </c>
      <c r="J9" s="64"/>
      <c r="K9" s="64"/>
      <c r="L9" s="64">
        <v>10000000</v>
      </c>
      <c r="M9" s="64"/>
      <c r="N9" s="64"/>
      <c r="O9" s="64"/>
      <c r="P9" s="64"/>
      <c r="Q9" s="64"/>
      <c r="R9" s="64">
        <v>46388216</v>
      </c>
      <c r="S9" s="64">
        <v>46388216</v>
      </c>
      <c r="T9" s="64"/>
      <c r="U9" s="64"/>
      <c r="V9" s="64"/>
      <c r="W9" s="64"/>
    </row>
    <row r="10" ht="20.25" customHeight="1" spans="1:23">
      <c r="A10" t="str">
        <f t="shared" ref="A10:A16" si="0">"       "&amp;"玉溪市第二人民医院"</f>
        <v>       玉溪市第二人民医院</v>
      </c>
      <c r="B10" s="151" t="s">
        <v>143</v>
      </c>
      <c r="C10" s="151" t="s">
        <v>144</v>
      </c>
      <c r="D10" s="151" t="s">
        <v>89</v>
      </c>
      <c r="E10" s="151" t="s">
        <v>145</v>
      </c>
      <c r="F10" s="151" t="s">
        <v>146</v>
      </c>
      <c r="G10" s="151" t="s">
        <v>147</v>
      </c>
      <c r="H10" s="154">
        <v>17699616</v>
      </c>
      <c r="I10" s="64"/>
      <c r="J10" s="64"/>
      <c r="K10" s="64"/>
      <c r="L10" s="64"/>
      <c r="M10" s="64"/>
      <c r="N10" s="64"/>
      <c r="O10" s="64"/>
      <c r="P10" s="64"/>
      <c r="Q10" s="64"/>
      <c r="R10" s="64">
        <v>17699616</v>
      </c>
      <c r="S10" s="64">
        <v>17699616</v>
      </c>
      <c r="T10" s="64"/>
      <c r="U10" s="64"/>
      <c r="V10" s="64"/>
      <c r="W10" s="64"/>
    </row>
    <row r="11" ht="20.25" customHeight="1" spans="1:23">
      <c r="A11" s="151" t="str">
        <f t="shared" si="0"/>
        <v>       玉溪市第二人民医院</v>
      </c>
      <c r="B11" s="151" t="s">
        <v>148</v>
      </c>
      <c r="C11" s="151" t="s">
        <v>149</v>
      </c>
      <c r="D11" s="151" t="s">
        <v>89</v>
      </c>
      <c r="E11" s="151" t="s">
        <v>145</v>
      </c>
      <c r="F11" s="151" t="s">
        <v>150</v>
      </c>
      <c r="G11" s="151" t="s">
        <v>151</v>
      </c>
      <c r="H11" s="154">
        <v>28688600</v>
      </c>
      <c r="I11" s="64"/>
      <c r="J11" s="64"/>
      <c r="K11" s="151"/>
      <c r="L11" s="64"/>
      <c r="M11" s="151"/>
      <c r="N11" s="64"/>
      <c r="O11" s="64"/>
      <c r="P11" s="151"/>
      <c r="Q11" s="64"/>
      <c r="R11" s="64">
        <v>28688600</v>
      </c>
      <c r="S11" s="64">
        <v>28688600</v>
      </c>
      <c r="T11" s="64"/>
      <c r="U11" s="64"/>
      <c r="V11" s="64"/>
      <c r="W11" s="64"/>
    </row>
    <row r="12" ht="20.25" customHeight="1" spans="1:23">
      <c r="A12" s="151" t="str">
        <f t="shared" si="0"/>
        <v>       玉溪市第二人民医院</v>
      </c>
      <c r="B12" s="151" t="s">
        <v>152</v>
      </c>
      <c r="C12" s="151" t="s">
        <v>153</v>
      </c>
      <c r="D12" s="151" t="s">
        <v>89</v>
      </c>
      <c r="E12" s="151" t="s">
        <v>145</v>
      </c>
      <c r="F12" s="151" t="s">
        <v>154</v>
      </c>
      <c r="G12" s="151" t="s">
        <v>155</v>
      </c>
      <c r="H12" s="154">
        <v>3770000</v>
      </c>
      <c r="I12" s="64">
        <v>3770000</v>
      </c>
      <c r="J12" s="64"/>
      <c r="K12" s="151"/>
      <c r="L12" s="64">
        <v>3770000</v>
      </c>
      <c r="M12" s="151"/>
      <c r="N12" s="64"/>
      <c r="O12" s="64"/>
      <c r="P12" s="151"/>
      <c r="Q12" s="64"/>
      <c r="R12" s="64"/>
      <c r="S12" s="64"/>
      <c r="T12" s="64"/>
      <c r="U12" s="64"/>
      <c r="V12" s="64"/>
      <c r="W12" s="64"/>
    </row>
    <row r="13" ht="20.25" customHeight="1" spans="1:23">
      <c r="A13" s="151" t="str">
        <f t="shared" si="0"/>
        <v>       玉溪市第二人民医院</v>
      </c>
      <c r="B13" s="151" t="s">
        <v>156</v>
      </c>
      <c r="C13" s="151" t="s">
        <v>157</v>
      </c>
      <c r="D13" s="151" t="s">
        <v>83</v>
      </c>
      <c r="E13" s="151" t="s">
        <v>158</v>
      </c>
      <c r="F13" s="151" t="s">
        <v>159</v>
      </c>
      <c r="G13" s="151" t="s">
        <v>160</v>
      </c>
      <c r="H13" s="154">
        <v>2138400</v>
      </c>
      <c r="I13" s="64">
        <v>2138400</v>
      </c>
      <c r="J13" s="64"/>
      <c r="K13" s="151"/>
      <c r="L13" s="64">
        <v>2138400</v>
      </c>
      <c r="M13" s="151"/>
      <c r="N13" s="64"/>
      <c r="O13" s="64"/>
      <c r="P13" s="151"/>
      <c r="Q13" s="64"/>
      <c r="R13" s="64"/>
      <c r="S13" s="64"/>
      <c r="T13" s="64"/>
      <c r="U13" s="64"/>
      <c r="V13" s="64"/>
      <c r="W13" s="64"/>
    </row>
    <row r="14" ht="20.25" customHeight="1" spans="1:23">
      <c r="A14" s="151" t="str">
        <f t="shared" si="0"/>
        <v>       玉溪市第二人民医院</v>
      </c>
      <c r="B14" s="151" t="s">
        <v>161</v>
      </c>
      <c r="C14" s="151" t="s">
        <v>162</v>
      </c>
      <c r="D14" s="151" t="s">
        <v>84</v>
      </c>
      <c r="E14" s="151" t="s">
        <v>163</v>
      </c>
      <c r="F14" s="151" t="s">
        <v>164</v>
      </c>
      <c r="G14" s="151" t="s">
        <v>165</v>
      </c>
      <c r="H14" s="154">
        <v>2165700</v>
      </c>
      <c r="I14" s="64">
        <v>2165700</v>
      </c>
      <c r="J14" s="64"/>
      <c r="K14" s="151"/>
      <c r="L14" s="64">
        <v>2165700</v>
      </c>
      <c r="M14" s="151"/>
      <c r="N14" s="64"/>
      <c r="O14" s="64"/>
      <c r="P14" s="151"/>
      <c r="Q14" s="64"/>
      <c r="R14" s="64"/>
      <c r="S14" s="64"/>
      <c r="T14" s="64"/>
      <c r="U14" s="64"/>
      <c r="V14" s="64"/>
      <c r="W14" s="64"/>
    </row>
    <row r="15" ht="20.25" customHeight="1" spans="1:23">
      <c r="A15" s="151" t="str">
        <f t="shared" si="0"/>
        <v>       玉溪市第二人民医院</v>
      </c>
      <c r="B15" s="151" t="s">
        <v>161</v>
      </c>
      <c r="C15" s="151" t="s">
        <v>162</v>
      </c>
      <c r="D15" s="151" t="s">
        <v>94</v>
      </c>
      <c r="E15" s="151" t="s">
        <v>166</v>
      </c>
      <c r="F15" s="151" t="s">
        <v>167</v>
      </c>
      <c r="G15" s="151" t="s">
        <v>168</v>
      </c>
      <c r="H15" s="154">
        <v>1082800</v>
      </c>
      <c r="I15" s="64">
        <v>1082800</v>
      </c>
      <c r="J15" s="64"/>
      <c r="K15" s="151"/>
      <c r="L15" s="64">
        <v>1082800</v>
      </c>
      <c r="M15" s="151"/>
      <c r="N15" s="64"/>
      <c r="O15" s="64"/>
      <c r="P15" s="151"/>
      <c r="Q15" s="64"/>
      <c r="R15" s="64"/>
      <c r="S15" s="64"/>
      <c r="T15" s="64"/>
      <c r="U15" s="64"/>
      <c r="V15" s="64"/>
      <c r="W15" s="64"/>
    </row>
    <row r="16" ht="20.25" customHeight="1" spans="1:23">
      <c r="A16" s="151" t="str">
        <f t="shared" si="0"/>
        <v>       玉溪市第二人民医院</v>
      </c>
      <c r="B16" s="151" t="s">
        <v>161</v>
      </c>
      <c r="C16" s="151" t="s">
        <v>162</v>
      </c>
      <c r="D16" s="151" t="s">
        <v>95</v>
      </c>
      <c r="E16" s="151" t="s">
        <v>169</v>
      </c>
      <c r="F16" s="151" t="s">
        <v>170</v>
      </c>
      <c r="G16" s="151" t="s">
        <v>171</v>
      </c>
      <c r="H16" s="154">
        <v>843100</v>
      </c>
      <c r="I16" s="64">
        <v>843100</v>
      </c>
      <c r="J16" s="64"/>
      <c r="K16" s="151"/>
      <c r="L16" s="64">
        <v>843100</v>
      </c>
      <c r="M16" s="151"/>
      <c r="N16" s="64"/>
      <c r="O16" s="64"/>
      <c r="P16" s="151"/>
      <c r="Q16" s="64"/>
      <c r="R16" s="64"/>
      <c r="S16" s="64"/>
      <c r="T16" s="64"/>
      <c r="U16" s="64"/>
      <c r="V16" s="64"/>
      <c r="W16" s="64"/>
    </row>
    <row r="17" ht="20.25" customHeight="1" spans="1:23">
      <c r="A17" s="153" t="s">
        <v>30</v>
      </c>
      <c r="B17" s="153"/>
      <c r="C17" s="153"/>
      <c r="D17" s="153"/>
      <c r="E17" s="153"/>
      <c r="F17" s="153"/>
      <c r="G17" s="153"/>
      <c r="H17" s="64">
        <v>56388216</v>
      </c>
      <c r="I17" s="64">
        <v>10000000</v>
      </c>
      <c r="J17" s="64"/>
      <c r="K17" s="64"/>
      <c r="L17" s="64">
        <v>10000000</v>
      </c>
      <c r="M17" s="64"/>
      <c r="N17" s="64"/>
      <c r="O17" s="64"/>
      <c r="P17" s="64"/>
      <c r="Q17" s="64"/>
      <c r="R17" s="64">
        <v>46388216</v>
      </c>
      <c r="S17" s="64">
        <v>46388216</v>
      </c>
      <c r="T17" s="64"/>
      <c r="U17" s="64"/>
      <c r="V17" s="64"/>
      <c r="W17" s="64"/>
    </row>
  </sheetData>
  <mergeCells count="17">
    <mergeCell ref="A2:W2"/>
    <mergeCell ref="A3:W3"/>
    <mergeCell ref="A4:V4"/>
    <mergeCell ref="H5:W5"/>
    <mergeCell ref="I6:M6"/>
    <mergeCell ref="N6:P6"/>
    <mergeCell ref="R6:W6"/>
    <mergeCell ref="A17:G17"/>
    <mergeCell ref="A5:A7"/>
    <mergeCell ref="B5:B7"/>
    <mergeCell ref="C5:C7"/>
    <mergeCell ref="D5:D7"/>
    <mergeCell ref="E5:E7"/>
    <mergeCell ref="F5:F7"/>
    <mergeCell ref="G5:G7"/>
    <mergeCell ref="H6:H7"/>
    <mergeCell ref="Q6:Q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9"/>
  <sheetViews>
    <sheetView showZeros="0" tabSelected="1" topLeftCell="F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32"/>
      <c r="E2" s="142"/>
      <c r="F2" s="142"/>
      <c r="G2" s="142"/>
      <c r="H2" s="142"/>
      <c r="K2" s="132"/>
      <c r="N2" s="132"/>
      <c r="O2" s="132"/>
      <c r="P2" s="132"/>
      <c r="U2" s="143"/>
      <c r="W2" s="133" t="s">
        <v>172</v>
      </c>
    </row>
    <row r="3" ht="27.75" customHeight="1" spans="1:23">
      <c r="A3" s="33" t="s">
        <v>173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ht="13.5" customHeight="1" spans="1:23">
      <c r="A4" s="6" t="str">
        <f t="shared" ref="A4:B4" si="0">"单位名称："&amp;"玉溪市第二人民医院"</f>
        <v>单位名称：玉溪市第二人民医院</v>
      </c>
      <c r="B4" s="144" t="str">
        <f t="shared" si="0"/>
        <v>单位名称：玉溪市第二人民医院</v>
      </c>
      <c r="C4" s="144"/>
      <c r="D4" s="144"/>
      <c r="E4" s="144"/>
      <c r="F4" s="144"/>
      <c r="G4" s="144"/>
      <c r="H4" s="144"/>
      <c r="I4" s="144"/>
      <c r="J4" s="8"/>
      <c r="K4" s="8"/>
      <c r="L4" s="8"/>
      <c r="M4" s="8"/>
      <c r="N4" s="8"/>
      <c r="O4" s="8"/>
      <c r="P4" s="8"/>
      <c r="Q4" s="8"/>
      <c r="U4" s="143"/>
      <c r="W4" s="136" t="s">
        <v>2</v>
      </c>
    </row>
    <row r="5" ht="21.75" customHeight="1" spans="1:23">
      <c r="A5" s="10" t="s">
        <v>174</v>
      </c>
      <c r="B5" s="10" t="s">
        <v>125</v>
      </c>
      <c r="C5" s="10" t="s">
        <v>126</v>
      </c>
      <c r="D5" s="10" t="s">
        <v>175</v>
      </c>
      <c r="E5" s="11" t="s">
        <v>127</v>
      </c>
      <c r="F5" s="11" t="s">
        <v>128</v>
      </c>
      <c r="G5" s="11" t="s">
        <v>129</v>
      </c>
      <c r="H5" s="11" t="s">
        <v>130</v>
      </c>
      <c r="I5" s="21" t="s">
        <v>30</v>
      </c>
      <c r="J5" s="21" t="s">
        <v>176</v>
      </c>
      <c r="K5" s="21"/>
      <c r="L5" s="21"/>
      <c r="M5" s="21"/>
      <c r="N5" s="21" t="s">
        <v>132</v>
      </c>
      <c r="O5" s="21"/>
      <c r="P5" s="21"/>
      <c r="Q5" s="11" t="s">
        <v>36</v>
      </c>
      <c r="R5" s="12" t="s">
        <v>177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21"/>
      <c r="J6" s="145" t="s">
        <v>33</v>
      </c>
      <c r="K6" s="145"/>
      <c r="L6" s="145" t="s">
        <v>34</v>
      </c>
      <c r="M6" s="145" t="s">
        <v>35</v>
      </c>
      <c r="N6" s="11" t="s">
        <v>33</v>
      </c>
      <c r="O6" s="11" t="s">
        <v>34</v>
      </c>
      <c r="P6" s="11" t="s">
        <v>35</v>
      </c>
      <c r="Q6" s="16"/>
      <c r="R6" s="11" t="s">
        <v>32</v>
      </c>
      <c r="S6" s="11" t="s">
        <v>39</v>
      </c>
      <c r="T6" s="11" t="s">
        <v>138</v>
      </c>
      <c r="U6" s="11" t="s">
        <v>41</v>
      </c>
      <c r="V6" s="11" t="s">
        <v>42</v>
      </c>
      <c r="W6" s="11" t="s">
        <v>43</v>
      </c>
    </row>
    <row r="7" ht="40.5" customHeight="1" spans="1:23">
      <c r="A7" s="18"/>
      <c r="B7" s="18"/>
      <c r="C7" s="18"/>
      <c r="D7" s="18"/>
      <c r="E7" s="19"/>
      <c r="F7" s="19"/>
      <c r="G7" s="19"/>
      <c r="H7" s="19"/>
      <c r="I7" s="21"/>
      <c r="J7" s="145" t="s">
        <v>32</v>
      </c>
      <c r="K7" s="145" t="s">
        <v>178</v>
      </c>
      <c r="L7" s="145"/>
      <c r="M7" s="145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  <c r="T8" s="146">
        <v>20</v>
      </c>
      <c r="U8" s="146">
        <v>21</v>
      </c>
      <c r="V8" s="146">
        <v>22</v>
      </c>
      <c r="W8" s="146">
        <v>23</v>
      </c>
    </row>
    <row r="9" ht="32.9" customHeight="1" spans="1:23">
      <c r="A9" s="69"/>
      <c r="B9" s="147"/>
      <c r="C9" s="69" t="s">
        <v>179</v>
      </c>
      <c r="D9" s="69"/>
      <c r="E9" s="69"/>
      <c r="F9" s="69"/>
      <c r="G9" s="69"/>
      <c r="H9" s="69"/>
      <c r="I9" s="51">
        <v>1122.89</v>
      </c>
      <c r="J9" s="51"/>
      <c r="K9" s="51"/>
      <c r="L9" s="51"/>
      <c r="M9" s="51"/>
      <c r="N9" s="51">
        <v>1122.89</v>
      </c>
      <c r="O9" s="51"/>
      <c r="P9" s="51"/>
      <c r="Q9" s="51"/>
      <c r="R9" s="51"/>
      <c r="S9" s="51"/>
      <c r="T9" s="51"/>
      <c r="U9" s="51"/>
      <c r="V9" s="51"/>
      <c r="W9" s="51"/>
    </row>
    <row r="10" ht="32.9" customHeight="1" spans="1:23">
      <c r="A10" s="69" t="s">
        <v>180</v>
      </c>
      <c r="B10" s="147" t="s">
        <v>181</v>
      </c>
      <c r="C10" s="69" t="s">
        <v>179</v>
      </c>
      <c r="D10" s="69" t="s">
        <v>64</v>
      </c>
      <c r="E10" s="69" t="s">
        <v>97</v>
      </c>
      <c r="F10" s="69" t="s">
        <v>182</v>
      </c>
      <c r="G10" s="69" t="s">
        <v>183</v>
      </c>
      <c r="H10" s="69" t="s">
        <v>184</v>
      </c>
      <c r="I10" s="51">
        <v>1122.89</v>
      </c>
      <c r="J10" s="51"/>
      <c r="K10" s="51"/>
      <c r="L10" s="51"/>
      <c r="M10" s="51"/>
      <c r="N10" s="51">
        <v>1122.89</v>
      </c>
      <c r="O10" s="51"/>
      <c r="P10" s="51"/>
      <c r="Q10" s="51"/>
      <c r="R10" s="51"/>
      <c r="S10" s="51"/>
      <c r="T10" s="51"/>
      <c r="U10" s="51"/>
      <c r="V10" s="51"/>
      <c r="W10" s="51"/>
    </row>
    <row r="11" ht="32.9" customHeight="1" spans="1:23">
      <c r="A11" s="69"/>
      <c r="B11" s="69"/>
      <c r="C11" s="69" t="s">
        <v>185</v>
      </c>
      <c r="D11" s="69"/>
      <c r="E11" s="69"/>
      <c r="F11" s="69"/>
      <c r="G11" s="69"/>
      <c r="H11" s="69"/>
      <c r="I11" s="51">
        <v>46144.7</v>
      </c>
      <c r="J11" s="51"/>
      <c r="K11" s="51"/>
      <c r="L11" s="51"/>
      <c r="M11" s="51"/>
      <c r="N11" s="51">
        <v>46144.7</v>
      </c>
      <c r="O11" s="51"/>
      <c r="P11" s="51"/>
      <c r="Q11" s="51"/>
      <c r="R11" s="51"/>
      <c r="S11" s="51"/>
      <c r="T11" s="51"/>
      <c r="U11" s="51"/>
      <c r="V11" s="51"/>
      <c r="W11" s="51"/>
    </row>
    <row r="12" ht="32.9" customHeight="1" spans="1:23">
      <c r="A12" s="69" t="s">
        <v>186</v>
      </c>
      <c r="B12" s="147" t="s">
        <v>187</v>
      </c>
      <c r="C12" s="69" t="s">
        <v>185</v>
      </c>
      <c r="D12" s="69" t="s">
        <v>64</v>
      </c>
      <c r="E12" s="69" t="s">
        <v>80</v>
      </c>
      <c r="F12" s="69" t="s">
        <v>188</v>
      </c>
      <c r="G12" s="69" t="s">
        <v>189</v>
      </c>
      <c r="H12" s="69" t="s">
        <v>190</v>
      </c>
      <c r="I12" s="51">
        <v>3854.7</v>
      </c>
      <c r="J12" s="51"/>
      <c r="K12" s="51"/>
      <c r="L12" s="51"/>
      <c r="M12" s="51"/>
      <c r="N12" s="51">
        <v>3854.7</v>
      </c>
      <c r="O12" s="51"/>
      <c r="P12" s="51"/>
      <c r="Q12" s="51"/>
      <c r="R12" s="51"/>
      <c r="S12" s="51"/>
      <c r="T12" s="51"/>
      <c r="U12" s="51"/>
      <c r="V12" s="51"/>
      <c r="W12" s="51"/>
    </row>
    <row r="13" ht="32.9" customHeight="1" spans="1:23">
      <c r="A13" s="69" t="s">
        <v>186</v>
      </c>
      <c r="B13" s="147" t="s">
        <v>187</v>
      </c>
      <c r="C13" s="69" t="s">
        <v>185</v>
      </c>
      <c r="D13" s="69" t="s">
        <v>64</v>
      </c>
      <c r="E13" s="69" t="s">
        <v>80</v>
      </c>
      <c r="F13" s="69" t="s">
        <v>188</v>
      </c>
      <c r="G13" s="69" t="s">
        <v>191</v>
      </c>
      <c r="H13" s="69" t="s">
        <v>192</v>
      </c>
      <c r="I13" s="51">
        <v>18290</v>
      </c>
      <c r="J13" s="51"/>
      <c r="K13" s="51"/>
      <c r="L13" s="51"/>
      <c r="M13" s="51"/>
      <c r="N13" s="51">
        <v>18290</v>
      </c>
      <c r="O13" s="51"/>
      <c r="P13" s="51"/>
      <c r="Q13" s="51"/>
      <c r="R13" s="51"/>
      <c r="S13" s="51"/>
      <c r="T13" s="51"/>
      <c r="U13" s="51"/>
      <c r="V13" s="51"/>
      <c r="W13" s="51"/>
    </row>
    <row r="14" ht="32.9" customHeight="1" spans="1:23">
      <c r="A14" s="69" t="s">
        <v>186</v>
      </c>
      <c r="B14" s="147" t="s">
        <v>187</v>
      </c>
      <c r="C14" s="69" t="s">
        <v>185</v>
      </c>
      <c r="D14" s="69" t="s">
        <v>64</v>
      </c>
      <c r="E14" s="69" t="s">
        <v>80</v>
      </c>
      <c r="F14" s="69" t="s">
        <v>188</v>
      </c>
      <c r="G14" s="69" t="s">
        <v>183</v>
      </c>
      <c r="H14" s="69" t="s">
        <v>184</v>
      </c>
      <c r="I14" s="51">
        <v>12000</v>
      </c>
      <c r="J14" s="51"/>
      <c r="K14" s="51"/>
      <c r="L14" s="51"/>
      <c r="M14" s="51"/>
      <c r="N14" s="51">
        <v>12000</v>
      </c>
      <c r="O14" s="51"/>
      <c r="P14" s="51"/>
      <c r="Q14" s="51"/>
      <c r="R14" s="51"/>
      <c r="S14" s="51"/>
      <c r="T14" s="51"/>
      <c r="U14" s="51"/>
      <c r="V14" s="51"/>
      <c r="W14" s="51"/>
    </row>
    <row r="15" ht="32.9" customHeight="1" spans="1:23">
      <c r="A15" s="69" t="s">
        <v>186</v>
      </c>
      <c r="B15" s="147" t="s">
        <v>187</v>
      </c>
      <c r="C15" s="69" t="s">
        <v>185</v>
      </c>
      <c r="D15" s="69" t="s">
        <v>64</v>
      </c>
      <c r="E15" s="69" t="s">
        <v>80</v>
      </c>
      <c r="F15" s="69" t="s">
        <v>188</v>
      </c>
      <c r="G15" s="69" t="s">
        <v>193</v>
      </c>
      <c r="H15" s="69" t="s">
        <v>194</v>
      </c>
      <c r="I15" s="51">
        <v>12000</v>
      </c>
      <c r="J15" s="51"/>
      <c r="K15" s="51"/>
      <c r="L15" s="51"/>
      <c r="M15" s="51"/>
      <c r="N15" s="51">
        <v>12000</v>
      </c>
      <c r="O15" s="51"/>
      <c r="P15" s="51"/>
      <c r="Q15" s="51"/>
      <c r="R15" s="51"/>
      <c r="S15" s="51"/>
      <c r="T15" s="51"/>
      <c r="U15" s="51"/>
      <c r="V15" s="51"/>
      <c r="W15" s="51"/>
    </row>
    <row r="16" ht="32.9" customHeight="1" spans="1:23">
      <c r="A16" s="69"/>
      <c r="B16" s="69"/>
      <c r="C16" s="69" t="s">
        <v>195</v>
      </c>
      <c r="D16" s="69"/>
      <c r="E16" s="69"/>
      <c r="F16" s="69"/>
      <c r="G16" s="69"/>
      <c r="H16" s="69"/>
      <c r="I16" s="51">
        <v>163884.51</v>
      </c>
      <c r="J16" s="51"/>
      <c r="K16" s="51"/>
      <c r="L16" s="51"/>
      <c r="M16" s="51"/>
      <c r="N16" s="51">
        <v>163884.51</v>
      </c>
      <c r="O16" s="51"/>
      <c r="P16" s="51"/>
      <c r="Q16" s="51"/>
      <c r="R16" s="51"/>
      <c r="S16" s="51"/>
      <c r="T16" s="51"/>
      <c r="U16" s="51"/>
      <c r="V16" s="51"/>
      <c r="W16" s="51"/>
    </row>
    <row r="17" ht="32.9" customHeight="1" spans="1:23">
      <c r="A17" s="69" t="s">
        <v>180</v>
      </c>
      <c r="B17" s="147" t="s">
        <v>196</v>
      </c>
      <c r="C17" s="69" t="s">
        <v>195</v>
      </c>
      <c r="D17" s="69" t="s">
        <v>64</v>
      </c>
      <c r="E17" s="69" t="s">
        <v>90</v>
      </c>
      <c r="F17" s="69" t="s">
        <v>197</v>
      </c>
      <c r="G17" s="69" t="s">
        <v>198</v>
      </c>
      <c r="H17" s="69" t="s">
        <v>199</v>
      </c>
      <c r="I17" s="51">
        <v>76614.51</v>
      </c>
      <c r="J17" s="51"/>
      <c r="K17" s="51"/>
      <c r="L17" s="51"/>
      <c r="M17" s="51"/>
      <c r="N17" s="51">
        <v>76614.51</v>
      </c>
      <c r="O17" s="51"/>
      <c r="P17" s="51"/>
      <c r="Q17" s="51"/>
      <c r="R17" s="51"/>
      <c r="S17" s="51"/>
      <c r="T17" s="51"/>
      <c r="U17" s="51"/>
      <c r="V17" s="51"/>
      <c r="W17" s="51"/>
    </row>
    <row r="18" ht="32.9" customHeight="1" spans="1:23">
      <c r="A18" s="69" t="s">
        <v>180</v>
      </c>
      <c r="B18" s="147" t="s">
        <v>196</v>
      </c>
      <c r="C18" s="69" t="s">
        <v>195</v>
      </c>
      <c r="D18" s="69" t="s">
        <v>64</v>
      </c>
      <c r="E18" s="69" t="s">
        <v>90</v>
      </c>
      <c r="F18" s="69" t="s">
        <v>197</v>
      </c>
      <c r="G18" s="69" t="s">
        <v>200</v>
      </c>
      <c r="H18" s="69" t="s">
        <v>201</v>
      </c>
      <c r="I18" s="51">
        <v>87270</v>
      </c>
      <c r="J18" s="51"/>
      <c r="K18" s="51"/>
      <c r="L18" s="51"/>
      <c r="M18" s="51"/>
      <c r="N18" s="51">
        <v>87270</v>
      </c>
      <c r="O18" s="51"/>
      <c r="P18" s="51"/>
      <c r="Q18" s="51"/>
      <c r="R18" s="51"/>
      <c r="S18" s="51"/>
      <c r="T18" s="51"/>
      <c r="U18" s="51"/>
      <c r="V18" s="51"/>
      <c r="W18" s="51"/>
    </row>
    <row r="19" ht="32.9" customHeight="1" spans="1:23">
      <c r="A19" s="69"/>
      <c r="B19" s="69"/>
      <c r="C19" s="69" t="s">
        <v>202</v>
      </c>
      <c r="D19" s="69"/>
      <c r="E19" s="69"/>
      <c r="F19" s="69"/>
      <c r="G19" s="69"/>
      <c r="H19" s="69"/>
      <c r="I19" s="51">
        <v>2200000</v>
      </c>
      <c r="J19" s="51"/>
      <c r="K19" s="51"/>
      <c r="L19" s="51"/>
      <c r="M19" s="51"/>
      <c r="N19" s="51">
        <v>2200000</v>
      </c>
      <c r="O19" s="51"/>
      <c r="P19" s="51"/>
      <c r="Q19" s="51"/>
      <c r="R19" s="51"/>
      <c r="S19" s="51"/>
      <c r="T19" s="51"/>
      <c r="U19" s="51"/>
      <c r="V19" s="51"/>
      <c r="W19" s="51"/>
    </row>
    <row r="20" ht="32.9" customHeight="1" spans="1:23">
      <c r="A20" s="69" t="s">
        <v>180</v>
      </c>
      <c r="B20" s="147" t="s">
        <v>203</v>
      </c>
      <c r="C20" s="69" t="s">
        <v>202</v>
      </c>
      <c r="D20" s="69" t="s">
        <v>64</v>
      </c>
      <c r="E20" s="69" t="s">
        <v>90</v>
      </c>
      <c r="F20" s="69" t="s">
        <v>197</v>
      </c>
      <c r="G20" s="69" t="s">
        <v>198</v>
      </c>
      <c r="H20" s="69" t="s">
        <v>199</v>
      </c>
      <c r="I20" s="51">
        <v>1000000</v>
      </c>
      <c r="J20" s="51"/>
      <c r="K20" s="51"/>
      <c r="L20" s="51"/>
      <c r="M20" s="51"/>
      <c r="N20" s="51">
        <v>1000000</v>
      </c>
      <c r="O20" s="51"/>
      <c r="P20" s="51"/>
      <c r="Q20" s="51"/>
      <c r="R20" s="51"/>
      <c r="S20" s="51"/>
      <c r="T20" s="51"/>
      <c r="U20" s="51"/>
      <c r="V20" s="51"/>
      <c r="W20" s="51"/>
    </row>
    <row r="21" ht="32.9" customHeight="1" spans="1:23">
      <c r="A21" s="69" t="s">
        <v>180</v>
      </c>
      <c r="B21" s="147" t="s">
        <v>203</v>
      </c>
      <c r="C21" s="69" t="s">
        <v>202</v>
      </c>
      <c r="D21" s="69" t="s">
        <v>64</v>
      </c>
      <c r="E21" s="69" t="s">
        <v>90</v>
      </c>
      <c r="F21" s="69" t="s">
        <v>197</v>
      </c>
      <c r="G21" s="69" t="s">
        <v>204</v>
      </c>
      <c r="H21" s="69" t="s">
        <v>205</v>
      </c>
      <c r="I21" s="51">
        <v>1200000</v>
      </c>
      <c r="J21" s="51"/>
      <c r="K21" s="51"/>
      <c r="L21" s="51"/>
      <c r="M21" s="51"/>
      <c r="N21" s="51">
        <v>1200000</v>
      </c>
      <c r="O21" s="51"/>
      <c r="P21" s="51"/>
      <c r="Q21" s="51"/>
      <c r="R21" s="51"/>
      <c r="S21" s="51"/>
      <c r="T21" s="51"/>
      <c r="U21" s="51"/>
      <c r="V21" s="51"/>
      <c r="W21" s="51"/>
    </row>
    <row r="22" ht="32.9" customHeight="1" spans="1:23">
      <c r="A22" s="69"/>
      <c r="B22" s="69"/>
      <c r="C22" s="69" t="s">
        <v>206</v>
      </c>
      <c r="D22" s="69"/>
      <c r="E22" s="69"/>
      <c r="F22" s="69"/>
      <c r="G22" s="69"/>
      <c r="H22" s="69"/>
      <c r="I22" s="51">
        <v>89209911</v>
      </c>
      <c r="J22" s="51"/>
      <c r="K22" s="51"/>
      <c r="L22" s="51"/>
      <c r="M22" s="51"/>
      <c r="N22" s="51"/>
      <c r="O22" s="51"/>
      <c r="P22" s="51"/>
      <c r="Q22" s="51"/>
      <c r="R22" s="51">
        <v>89209911</v>
      </c>
      <c r="S22" s="51">
        <v>89209911</v>
      </c>
      <c r="T22" s="51"/>
      <c r="U22" s="51"/>
      <c r="V22" s="51"/>
      <c r="W22" s="51"/>
    </row>
    <row r="23" ht="32.9" customHeight="1" spans="1:23">
      <c r="A23" s="69" t="s">
        <v>180</v>
      </c>
      <c r="B23" s="147" t="s">
        <v>207</v>
      </c>
      <c r="C23" s="69" t="s">
        <v>206</v>
      </c>
      <c r="D23" s="69" t="s">
        <v>64</v>
      </c>
      <c r="E23" s="69" t="s">
        <v>89</v>
      </c>
      <c r="F23" s="69" t="s">
        <v>145</v>
      </c>
      <c r="G23" s="69" t="s">
        <v>183</v>
      </c>
      <c r="H23" s="69" t="s">
        <v>184</v>
      </c>
      <c r="I23" s="51">
        <v>55232611</v>
      </c>
      <c r="J23" s="51"/>
      <c r="K23" s="51"/>
      <c r="L23" s="51"/>
      <c r="M23" s="51"/>
      <c r="N23" s="51"/>
      <c r="O23" s="51"/>
      <c r="P23" s="51"/>
      <c r="Q23" s="51"/>
      <c r="R23" s="51">
        <v>55232611</v>
      </c>
      <c r="S23" s="51">
        <v>55232611</v>
      </c>
      <c r="T23" s="51"/>
      <c r="U23" s="51"/>
      <c r="V23" s="51"/>
      <c r="W23" s="51"/>
    </row>
    <row r="24" ht="32.9" customHeight="1" spans="1:23">
      <c r="A24" s="69" t="s">
        <v>180</v>
      </c>
      <c r="B24" s="147" t="s">
        <v>207</v>
      </c>
      <c r="C24" s="69" t="s">
        <v>206</v>
      </c>
      <c r="D24" s="69" t="s">
        <v>64</v>
      </c>
      <c r="E24" s="69" t="s">
        <v>89</v>
      </c>
      <c r="F24" s="69" t="s">
        <v>145</v>
      </c>
      <c r="G24" s="69" t="s">
        <v>208</v>
      </c>
      <c r="H24" s="69" t="s">
        <v>209</v>
      </c>
      <c r="I24" s="51">
        <v>32907300</v>
      </c>
      <c r="J24" s="51"/>
      <c r="K24" s="51"/>
      <c r="L24" s="51"/>
      <c r="M24" s="51"/>
      <c r="N24" s="51"/>
      <c r="O24" s="51"/>
      <c r="P24" s="51"/>
      <c r="Q24" s="51"/>
      <c r="R24" s="51">
        <v>32907300</v>
      </c>
      <c r="S24" s="51">
        <v>32907300</v>
      </c>
      <c r="T24" s="51"/>
      <c r="U24" s="51"/>
      <c r="V24" s="51"/>
      <c r="W24" s="51"/>
    </row>
    <row r="25" ht="32.9" customHeight="1" spans="1:23">
      <c r="A25" s="69" t="s">
        <v>180</v>
      </c>
      <c r="B25" s="147" t="s">
        <v>207</v>
      </c>
      <c r="C25" s="69" t="s">
        <v>206</v>
      </c>
      <c r="D25" s="69" t="s">
        <v>64</v>
      </c>
      <c r="E25" s="69" t="s">
        <v>89</v>
      </c>
      <c r="F25" s="69" t="s">
        <v>145</v>
      </c>
      <c r="G25" s="69" t="s">
        <v>200</v>
      </c>
      <c r="H25" s="69" t="s">
        <v>201</v>
      </c>
      <c r="I25" s="51">
        <v>1070000</v>
      </c>
      <c r="J25" s="51"/>
      <c r="K25" s="51"/>
      <c r="L25" s="51"/>
      <c r="M25" s="51"/>
      <c r="N25" s="51"/>
      <c r="O25" s="51"/>
      <c r="P25" s="51"/>
      <c r="Q25" s="51"/>
      <c r="R25" s="51">
        <v>1070000</v>
      </c>
      <c r="S25" s="51">
        <v>1070000</v>
      </c>
      <c r="T25" s="51"/>
      <c r="U25" s="51"/>
      <c r="V25" s="51"/>
      <c r="W25" s="51"/>
    </row>
    <row r="26" ht="32.9" customHeight="1" spans="1:23">
      <c r="A26" s="69"/>
      <c r="B26" s="69"/>
      <c r="C26" s="69" t="s">
        <v>210</v>
      </c>
      <c r="D26" s="69"/>
      <c r="E26" s="69"/>
      <c r="F26" s="69"/>
      <c r="G26" s="69"/>
      <c r="H26" s="69"/>
      <c r="I26" s="51">
        <v>26721.31</v>
      </c>
      <c r="J26" s="51"/>
      <c r="K26" s="51"/>
      <c r="L26" s="51"/>
      <c r="M26" s="51"/>
      <c r="N26" s="51">
        <v>26721.31</v>
      </c>
      <c r="O26" s="51"/>
      <c r="P26" s="51"/>
      <c r="Q26" s="51"/>
      <c r="R26" s="51"/>
      <c r="S26" s="51"/>
      <c r="T26" s="51"/>
      <c r="U26" s="51"/>
      <c r="V26" s="51"/>
      <c r="W26" s="51"/>
    </row>
    <row r="27" ht="32.9" customHeight="1" spans="1:23">
      <c r="A27" s="69" t="s">
        <v>180</v>
      </c>
      <c r="B27" s="147" t="s">
        <v>211</v>
      </c>
      <c r="C27" s="69" t="s">
        <v>210</v>
      </c>
      <c r="D27" s="69" t="s">
        <v>64</v>
      </c>
      <c r="E27" s="69" t="s">
        <v>92</v>
      </c>
      <c r="F27" s="69" t="s">
        <v>212</v>
      </c>
      <c r="G27" s="69" t="s">
        <v>191</v>
      </c>
      <c r="H27" s="69" t="s">
        <v>192</v>
      </c>
      <c r="I27" s="51">
        <v>6906</v>
      </c>
      <c r="J27" s="51"/>
      <c r="K27" s="51"/>
      <c r="L27" s="51"/>
      <c r="M27" s="51"/>
      <c r="N27" s="51">
        <v>6906</v>
      </c>
      <c r="O27" s="51"/>
      <c r="P27" s="51"/>
      <c r="Q27" s="51"/>
      <c r="R27" s="51"/>
      <c r="S27" s="51"/>
      <c r="T27" s="51"/>
      <c r="U27" s="51"/>
      <c r="V27" s="51"/>
      <c r="W27" s="51"/>
    </row>
    <row r="28" ht="32.9" customHeight="1" spans="1:23">
      <c r="A28" s="69" t="s">
        <v>180</v>
      </c>
      <c r="B28" s="147" t="s">
        <v>211</v>
      </c>
      <c r="C28" s="69" t="s">
        <v>210</v>
      </c>
      <c r="D28" s="69" t="s">
        <v>64</v>
      </c>
      <c r="E28" s="69" t="s">
        <v>92</v>
      </c>
      <c r="F28" s="69" t="s">
        <v>212</v>
      </c>
      <c r="G28" s="69" t="s">
        <v>213</v>
      </c>
      <c r="H28" s="69" t="s">
        <v>214</v>
      </c>
      <c r="I28" s="51">
        <v>12835.31</v>
      </c>
      <c r="J28" s="51"/>
      <c r="K28" s="51"/>
      <c r="L28" s="51"/>
      <c r="M28" s="51"/>
      <c r="N28" s="51">
        <v>12835.31</v>
      </c>
      <c r="O28" s="51"/>
      <c r="P28" s="51"/>
      <c r="Q28" s="51"/>
      <c r="R28" s="51"/>
      <c r="S28" s="51"/>
      <c r="T28" s="51"/>
      <c r="U28" s="51"/>
      <c r="V28" s="51"/>
      <c r="W28" s="51"/>
    </row>
    <row r="29" ht="32.9" customHeight="1" spans="1:23">
      <c r="A29" s="69" t="s">
        <v>180</v>
      </c>
      <c r="B29" s="147" t="s">
        <v>211</v>
      </c>
      <c r="C29" s="69" t="s">
        <v>210</v>
      </c>
      <c r="D29" s="69" t="s">
        <v>64</v>
      </c>
      <c r="E29" s="69" t="s">
        <v>92</v>
      </c>
      <c r="F29" s="69" t="s">
        <v>212</v>
      </c>
      <c r="G29" s="69" t="s">
        <v>193</v>
      </c>
      <c r="H29" s="69" t="s">
        <v>194</v>
      </c>
      <c r="I29" s="51">
        <v>2350</v>
      </c>
      <c r="J29" s="51"/>
      <c r="K29" s="51"/>
      <c r="L29" s="51"/>
      <c r="M29" s="51"/>
      <c r="N29" s="51">
        <v>2350</v>
      </c>
      <c r="O29" s="51"/>
      <c r="P29" s="51"/>
      <c r="Q29" s="51"/>
      <c r="R29" s="51"/>
      <c r="S29" s="51"/>
      <c r="T29" s="51"/>
      <c r="U29" s="51"/>
      <c r="V29" s="51"/>
      <c r="W29" s="51"/>
    </row>
    <row r="30" ht="32.9" customHeight="1" spans="1:23">
      <c r="A30" s="69" t="s">
        <v>180</v>
      </c>
      <c r="B30" s="147" t="s">
        <v>211</v>
      </c>
      <c r="C30" s="69" t="s">
        <v>210</v>
      </c>
      <c r="D30" s="69" t="s">
        <v>64</v>
      </c>
      <c r="E30" s="69" t="s">
        <v>92</v>
      </c>
      <c r="F30" s="69" t="s">
        <v>212</v>
      </c>
      <c r="G30" s="69" t="s">
        <v>215</v>
      </c>
      <c r="H30" s="69" t="s">
        <v>216</v>
      </c>
      <c r="I30" s="51">
        <v>4630</v>
      </c>
      <c r="J30" s="51"/>
      <c r="K30" s="51"/>
      <c r="L30" s="51"/>
      <c r="M30" s="51"/>
      <c r="N30" s="51">
        <v>4630</v>
      </c>
      <c r="O30" s="51"/>
      <c r="P30" s="51"/>
      <c r="Q30" s="51"/>
      <c r="R30" s="51"/>
      <c r="S30" s="51"/>
      <c r="T30" s="51"/>
      <c r="U30" s="51"/>
      <c r="V30" s="51"/>
      <c r="W30" s="51"/>
    </row>
    <row r="31" ht="32.9" customHeight="1" spans="1:23">
      <c r="A31" s="69"/>
      <c r="B31" s="69"/>
      <c r="C31" s="69" t="s">
        <v>217</v>
      </c>
      <c r="D31" s="69"/>
      <c r="E31" s="69"/>
      <c r="F31" s="69"/>
      <c r="G31" s="69"/>
      <c r="H31" s="69"/>
      <c r="I31" s="51">
        <v>38090</v>
      </c>
      <c r="J31" s="51"/>
      <c r="K31" s="51"/>
      <c r="L31" s="51"/>
      <c r="M31" s="51"/>
      <c r="N31" s="51">
        <v>38090</v>
      </c>
      <c r="O31" s="51"/>
      <c r="P31" s="51"/>
      <c r="Q31" s="51"/>
      <c r="R31" s="51"/>
      <c r="S31" s="51"/>
      <c r="T31" s="51"/>
      <c r="U31" s="51"/>
      <c r="V31" s="51"/>
      <c r="W31" s="51"/>
    </row>
    <row r="32" ht="32.9" customHeight="1" spans="1:23">
      <c r="A32" s="69" t="s">
        <v>186</v>
      </c>
      <c r="B32" s="147" t="s">
        <v>218</v>
      </c>
      <c r="C32" s="69" t="s">
        <v>217</v>
      </c>
      <c r="D32" s="69" t="s">
        <v>64</v>
      </c>
      <c r="E32" s="69" t="s">
        <v>89</v>
      </c>
      <c r="F32" s="69" t="s">
        <v>145</v>
      </c>
      <c r="G32" s="69" t="s">
        <v>213</v>
      </c>
      <c r="H32" s="69" t="s">
        <v>214</v>
      </c>
      <c r="I32" s="51">
        <v>21290</v>
      </c>
      <c r="J32" s="51"/>
      <c r="K32" s="51"/>
      <c r="L32" s="51"/>
      <c r="M32" s="51"/>
      <c r="N32" s="51">
        <v>21290</v>
      </c>
      <c r="O32" s="51"/>
      <c r="P32" s="51"/>
      <c r="Q32" s="51"/>
      <c r="R32" s="51"/>
      <c r="S32" s="51"/>
      <c r="T32" s="51"/>
      <c r="U32" s="51"/>
      <c r="V32" s="51"/>
      <c r="W32" s="51"/>
    </row>
    <row r="33" ht="32.9" customHeight="1" spans="1:23">
      <c r="A33" s="69" t="s">
        <v>186</v>
      </c>
      <c r="B33" s="147" t="s">
        <v>218</v>
      </c>
      <c r="C33" s="69" t="s">
        <v>217</v>
      </c>
      <c r="D33" s="69" t="s">
        <v>64</v>
      </c>
      <c r="E33" s="69" t="s">
        <v>89</v>
      </c>
      <c r="F33" s="69" t="s">
        <v>145</v>
      </c>
      <c r="G33" s="69" t="s">
        <v>219</v>
      </c>
      <c r="H33" s="69" t="s">
        <v>220</v>
      </c>
      <c r="I33" s="51">
        <v>16800</v>
      </c>
      <c r="J33" s="51"/>
      <c r="K33" s="51"/>
      <c r="L33" s="51"/>
      <c r="M33" s="51"/>
      <c r="N33" s="51">
        <v>16800</v>
      </c>
      <c r="O33" s="51"/>
      <c r="P33" s="51"/>
      <c r="Q33" s="51"/>
      <c r="R33" s="51"/>
      <c r="S33" s="51"/>
      <c r="T33" s="51"/>
      <c r="U33" s="51"/>
      <c r="V33" s="51"/>
      <c r="W33" s="51"/>
    </row>
    <row r="34" ht="32.9" customHeight="1" spans="1:23">
      <c r="A34" s="69"/>
      <c r="B34" s="69"/>
      <c r="C34" s="69" t="s">
        <v>221</v>
      </c>
      <c r="D34" s="69"/>
      <c r="E34" s="69"/>
      <c r="F34" s="69"/>
      <c r="G34" s="69"/>
      <c r="H34" s="69"/>
      <c r="I34" s="51">
        <v>383475</v>
      </c>
      <c r="J34" s="51"/>
      <c r="K34" s="51"/>
      <c r="L34" s="51"/>
      <c r="M34" s="51"/>
      <c r="N34" s="51">
        <v>383475</v>
      </c>
      <c r="O34" s="51"/>
      <c r="P34" s="51"/>
      <c r="Q34" s="51"/>
      <c r="R34" s="51"/>
      <c r="S34" s="51"/>
      <c r="T34" s="51"/>
      <c r="U34" s="51"/>
      <c r="V34" s="51"/>
      <c r="W34" s="51"/>
    </row>
    <row r="35" ht="32.9" customHeight="1" spans="1:23">
      <c r="A35" s="69" t="s">
        <v>180</v>
      </c>
      <c r="B35" s="147" t="s">
        <v>222</v>
      </c>
      <c r="C35" s="69" t="s">
        <v>221</v>
      </c>
      <c r="D35" s="69" t="s">
        <v>64</v>
      </c>
      <c r="E35" s="69" t="s">
        <v>92</v>
      </c>
      <c r="F35" s="69" t="s">
        <v>212</v>
      </c>
      <c r="G35" s="69" t="s">
        <v>191</v>
      </c>
      <c r="H35" s="69" t="s">
        <v>192</v>
      </c>
      <c r="I35" s="51">
        <v>27700</v>
      </c>
      <c r="J35" s="51"/>
      <c r="K35" s="51"/>
      <c r="L35" s="51"/>
      <c r="M35" s="51"/>
      <c r="N35" s="51">
        <v>27700</v>
      </c>
      <c r="O35" s="51"/>
      <c r="P35" s="51"/>
      <c r="Q35" s="51"/>
      <c r="R35" s="51"/>
      <c r="S35" s="51"/>
      <c r="T35" s="51"/>
      <c r="U35" s="51"/>
      <c r="V35" s="51"/>
      <c r="W35" s="51"/>
    </row>
    <row r="36" ht="32.9" customHeight="1" spans="1:23">
      <c r="A36" s="69" t="s">
        <v>180</v>
      </c>
      <c r="B36" s="147" t="s">
        <v>222</v>
      </c>
      <c r="C36" s="69" t="s">
        <v>221</v>
      </c>
      <c r="D36" s="69" t="s">
        <v>64</v>
      </c>
      <c r="E36" s="69" t="s">
        <v>92</v>
      </c>
      <c r="F36" s="69" t="s">
        <v>212</v>
      </c>
      <c r="G36" s="69" t="s">
        <v>213</v>
      </c>
      <c r="H36" s="69" t="s">
        <v>214</v>
      </c>
      <c r="I36" s="51">
        <v>144068</v>
      </c>
      <c r="J36" s="51"/>
      <c r="K36" s="51"/>
      <c r="L36" s="51"/>
      <c r="M36" s="51"/>
      <c r="N36" s="51">
        <v>144068</v>
      </c>
      <c r="O36" s="51"/>
      <c r="P36" s="51"/>
      <c r="Q36" s="51"/>
      <c r="R36" s="51"/>
      <c r="S36" s="51"/>
      <c r="T36" s="51"/>
      <c r="U36" s="51"/>
      <c r="V36" s="51"/>
      <c r="W36" s="51"/>
    </row>
    <row r="37" ht="32.9" customHeight="1" spans="1:23">
      <c r="A37" s="69" t="s">
        <v>180</v>
      </c>
      <c r="B37" s="147" t="s">
        <v>222</v>
      </c>
      <c r="C37" s="69" t="s">
        <v>221</v>
      </c>
      <c r="D37" s="69" t="s">
        <v>64</v>
      </c>
      <c r="E37" s="69" t="s">
        <v>92</v>
      </c>
      <c r="F37" s="69" t="s">
        <v>212</v>
      </c>
      <c r="G37" s="69" t="s">
        <v>183</v>
      </c>
      <c r="H37" s="69" t="s">
        <v>184</v>
      </c>
      <c r="I37" s="51">
        <v>10069.8</v>
      </c>
      <c r="J37" s="51"/>
      <c r="K37" s="51"/>
      <c r="L37" s="51"/>
      <c r="M37" s="51"/>
      <c r="N37" s="51">
        <v>10069.8</v>
      </c>
      <c r="O37" s="51"/>
      <c r="P37" s="51"/>
      <c r="Q37" s="51"/>
      <c r="R37" s="51"/>
      <c r="S37" s="51"/>
      <c r="T37" s="51"/>
      <c r="U37" s="51"/>
      <c r="V37" s="51"/>
      <c r="W37" s="51"/>
    </row>
    <row r="38" ht="32.9" customHeight="1" spans="1:23">
      <c r="A38" s="69" t="s">
        <v>180</v>
      </c>
      <c r="B38" s="147" t="s">
        <v>222</v>
      </c>
      <c r="C38" s="69" t="s">
        <v>221</v>
      </c>
      <c r="D38" s="69" t="s">
        <v>64</v>
      </c>
      <c r="E38" s="69" t="s">
        <v>92</v>
      </c>
      <c r="F38" s="69" t="s">
        <v>212</v>
      </c>
      <c r="G38" s="69" t="s">
        <v>193</v>
      </c>
      <c r="H38" s="69" t="s">
        <v>194</v>
      </c>
      <c r="I38" s="51">
        <v>51700</v>
      </c>
      <c r="J38" s="51"/>
      <c r="K38" s="51"/>
      <c r="L38" s="51"/>
      <c r="M38" s="51"/>
      <c r="N38" s="51">
        <v>51700</v>
      </c>
      <c r="O38" s="51"/>
      <c r="P38" s="51"/>
      <c r="Q38" s="51"/>
      <c r="R38" s="51"/>
      <c r="S38" s="51"/>
      <c r="T38" s="51"/>
      <c r="U38" s="51"/>
      <c r="V38" s="51"/>
      <c r="W38" s="51"/>
    </row>
    <row r="39" ht="32.9" customHeight="1" spans="1:23">
      <c r="A39" s="69" t="s">
        <v>180</v>
      </c>
      <c r="B39" s="147" t="s">
        <v>222</v>
      </c>
      <c r="C39" s="69" t="s">
        <v>221</v>
      </c>
      <c r="D39" s="69" t="s">
        <v>64</v>
      </c>
      <c r="E39" s="69" t="s">
        <v>92</v>
      </c>
      <c r="F39" s="69" t="s">
        <v>212</v>
      </c>
      <c r="G39" s="69" t="s">
        <v>215</v>
      </c>
      <c r="H39" s="69" t="s">
        <v>216</v>
      </c>
      <c r="I39" s="51">
        <v>80000</v>
      </c>
      <c r="J39" s="51"/>
      <c r="K39" s="51"/>
      <c r="L39" s="51"/>
      <c r="M39" s="51"/>
      <c r="N39" s="51">
        <v>80000</v>
      </c>
      <c r="O39" s="51"/>
      <c r="P39" s="51"/>
      <c r="Q39" s="51"/>
      <c r="R39" s="51"/>
      <c r="S39" s="51"/>
      <c r="T39" s="51"/>
      <c r="U39" s="51"/>
      <c r="V39" s="51"/>
      <c r="W39" s="51"/>
    </row>
    <row r="40" ht="32.9" customHeight="1" spans="1:23">
      <c r="A40" s="69" t="s">
        <v>180</v>
      </c>
      <c r="B40" s="147" t="s">
        <v>222</v>
      </c>
      <c r="C40" s="69" t="s">
        <v>221</v>
      </c>
      <c r="D40" s="69" t="s">
        <v>64</v>
      </c>
      <c r="E40" s="69" t="s">
        <v>92</v>
      </c>
      <c r="F40" s="69" t="s">
        <v>212</v>
      </c>
      <c r="G40" s="69" t="s">
        <v>223</v>
      </c>
      <c r="H40" s="69" t="s">
        <v>224</v>
      </c>
      <c r="I40" s="51">
        <v>3455</v>
      </c>
      <c r="J40" s="51"/>
      <c r="K40" s="51"/>
      <c r="L40" s="51"/>
      <c r="M40" s="51"/>
      <c r="N40" s="51">
        <v>3455</v>
      </c>
      <c r="O40" s="51"/>
      <c r="P40" s="51"/>
      <c r="Q40" s="51"/>
      <c r="R40" s="51"/>
      <c r="S40" s="51"/>
      <c r="T40" s="51"/>
      <c r="U40" s="51"/>
      <c r="V40" s="51"/>
      <c r="W40" s="51"/>
    </row>
    <row r="41" ht="32.9" customHeight="1" spans="1:23">
      <c r="A41" s="69" t="s">
        <v>180</v>
      </c>
      <c r="B41" s="147" t="s">
        <v>222</v>
      </c>
      <c r="C41" s="69" t="s">
        <v>221</v>
      </c>
      <c r="D41" s="69" t="s">
        <v>64</v>
      </c>
      <c r="E41" s="69" t="s">
        <v>92</v>
      </c>
      <c r="F41" s="69" t="s">
        <v>212</v>
      </c>
      <c r="G41" s="69" t="s">
        <v>225</v>
      </c>
      <c r="H41" s="69" t="s">
        <v>226</v>
      </c>
      <c r="I41" s="51">
        <v>66482.2</v>
      </c>
      <c r="J41" s="51"/>
      <c r="K41" s="51"/>
      <c r="L41" s="51"/>
      <c r="M41" s="51"/>
      <c r="N41" s="51">
        <v>66482.2</v>
      </c>
      <c r="O41" s="51"/>
      <c r="P41" s="51"/>
      <c r="Q41" s="51"/>
      <c r="R41" s="51"/>
      <c r="S41" s="51"/>
      <c r="T41" s="51"/>
      <c r="U41" s="51"/>
      <c r="V41" s="51"/>
      <c r="W41" s="51"/>
    </row>
    <row r="42" ht="32.9" customHeight="1" spans="1:23">
      <c r="A42" s="69"/>
      <c r="B42" s="69"/>
      <c r="C42" s="69" t="s">
        <v>227</v>
      </c>
      <c r="D42" s="69"/>
      <c r="E42" s="69"/>
      <c r="F42" s="69"/>
      <c r="G42" s="69"/>
      <c r="H42" s="69"/>
      <c r="I42" s="51">
        <v>7577250</v>
      </c>
      <c r="J42" s="51"/>
      <c r="K42" s="51"/>
      <c r="L42" s="51"/>
      <c r="M42" s="51"/>
      <c r="N42" s="51">
        <v>7577250</v>
      </c>
      <c r="O42" s="51"/>
      <c r="P42" s="51"/>
      <c r="Q42" s="51"/>
      <c r="R42" s="51"/>
      <c r="S42" s="51"/>
      <c r="T42" s="51"/>
      <c r="U42" s="51"/>
      <c r="V42" s="51"/>
      <c r="W42" s="51"/>
    </row>
    <row r="43" ht="32.9" customHeight="1" spans="1:23">
      <c r="A43" s="69" t="s">
        <v>180</v>
      </c>
      <c r="B43" s="147" t="s">
        <v>228</v>
      </c>
      <c r="C43" s="69" t="s">
        <v>227</v>
      </c>
      <c r="D43" s="69" t="s">
        <v>64</v>
      </c>
      <c r="E43" s="69" t="s">
        <v>87</v>
      </c>
      <c r="F43" s="69" t="s">
        <v>229</v>
      </c>
      <c r="G43" s="69" t="s">
        <v>193</v>
      </c>
      <c r="H43" s="69" t="s">
        <v>194</v>
      </c>
      <c r="I43" s="51">
        <v>527250</v>
      </c>
      <c r="J43" s="51"/>
      <c r="K43" s="51"/>
      <c r="L43" s="51"/>
      <c r="M43" s="51"/>
      <c r="N43" s="51">
        <v>527250</v>
      </c>
      <c r="O43" s="51"/>
      <c r="P43" s="51"/>
      <c r="Q43" s="51"/>
      <c r="R43" s="51"/>
      <c r="S43" s="51"/>
      <c r="T43" s="51"/>
      <c r="U43" s="51"/>
      <c r="V43" s="51"/>
      <c r="W43" s="51"/>
    </row>
    <row r="44" ht="32.9" customHeight="1" spans="1:23">
      <c r="A44" s="69" t="s">
        <v>180</v>
      </c>
      <c r="B44" s="147" t="s">
        <v>228</v>
      </c>
      <c r="C44" s="69" t="s">
        <v>227</v>
      </c>
      <c r="D44" s="69" t="s">
        <v>64</v>
      </c>
      <c r="E44" s="69" t="s">
        <v>87</v>
      </c>
      <c r="F44" s="69" t="s">
        <v>229</v>
      </c>
      <c r="G44" s="69" t="s">
        <v>215</v>
      </c>
      <c r="H44" s="69" t="s">
        <v>216</v>
      </c>
      <c r="I44" s="51">
        <v>2050000</v>
      </c>
      <c r="J44" s="51"/>
      <c r="K44" s="51"/>
      <c r="L44" s="51"/>
      <c r="M44" s="51"/>
      <c r="N44" s="51">
        <v>2050000</v>
      </c>
      <c r="O44" s="51"/>
      <c r="P44" s="51"/>
      <c r="Q44" s="51"/>
      <c r="R44" s="51"/>
      <c r="S44" s="51"/>
      <c r="T44" s="51"/>
      <c r="U44" s="51"/>
      <c r="V44" s="51"/>
      <c r="W44" s="51"/>
    </row>
    <row r="45" ht="32.9" customHeight="1" spans="1:23">
      <c r="A45" s="69" t="s">
        <v>180</v>
      </c>
      <c r="B45" s="147" t="s">
        <v>228</v>
      </c>
      <c r="C45" s="69" t="s">
        <v>227</v>
      </c>
      <c r="D45" s="69" t="s">
        <v>64</v>
      </c>
      <c r="E45" s="69" t="s">
        <v>87</v>
      </c>
      <c r="F45" s="69" t="s">
        <v>229</v>
      </c>
      <c r="G45" s="69" t="s">
        <v>204</v>
      </c>
      <c r="H45" s="69" t="s">
        <v>205</v>
      </c>
      <c r="I45" s="51">
        <v>5000000</v>
      </c>
      <c r="J45" s="51"/>
      <c r="K45" s="51"/>
      <c r="L45" s="51"/>
      <c r="M45" s="51"/>
      <c r="N45" s="51">
        <v>5000000</v>
      </c>
      <c r="O45" s="51"/>
      <c r="P45" s="51"/>
      <c r="Q45" s="51"/>
      <c r="R45" s="51"/>
      <c r="S45" s="51"/>
      <c r="T45" s="51"/>
      <c r="U45" s="51"/>
      <c r="V45" s="51"/>
      <c r="W45" s="51"/>
    </row>
    <row r="46" ht="32.9" customHeight="1" spans="1:23">
      <c r="A46" s="69"/>
      <c r="B46" s="69"/>
      <c r="C46" s="69" t="s">
        <v>230</v>
      </c>
      <c r="D46" s="69"/>
      <c r="E46" s="69"/>
      <c r="F46" s="69"/>
      <c r="G46" s="69"/>
      <c r="H46" s="69"/>
      <c r="I46" s="51">
        <v>34000</v>
      </c>
      <c r="J46" s="51"/>
      <c r="K46" s="51"/>
      <c r="L46" s="51"/>
      <c r="M46" s="51"/>
      <c r="N46" s="51">
        <v>34000</v>
      </c>
      <c r="O46" s="51"/>
      <c r="P46" s="51"/>
      <c r="Q46" s="51"/>
      <c r="R46" s="51"/>
      <c r="S46" s="51"/>
      <c r="T46" s="51"/>
      <c r="U46" s="51"/>
      <c r="V46" s="51"/>
      <c r="W46" s="51"/>
    </row>
    <row r="47" ht="32.9" customHeight="1" spans="1:23">
      <c r="A47" s="69" t="s">
        <v>180</v>
      </c>
      <c r="B47" s="147" t="s">
        <v>231</v>
      </c>
      <c r="C47" s="69" t="s">
        <v>230</v>
      </c>
      <c r="D47" s="69" t="s">
        <v>64</v>
      </c>
      <c r="E47" s="69" t="s">
        <v>97</v>
      </c>
      <c r="F47" s="69" t="s">
        <v>182</v>
      </c>
      <c r="G47" s="69" t="s">
        <v>204</v>
      </c>
      <c r="H47" s="69" t="s">
        <v>205</v>
      </c>
      <c r="I47" s="51">
        <v>34000</v>
      </c>
      <c r="J47" s="51"/>
      <c r="K47" s="51"/>
      <c r="L47" s="51"/>
      <c r="M47" s="51"/>
      <c r="N47" s="51">
        <v>34000</v>
      </c>
      <c r="O47" s="51"/>
      <c r="P47" s="51"/>
      <c r="Q47" s="51"/>
      <c r="R47" s="51"/>
      <c r="S47" s="51"/>
      <c r="T47" s="51"/>
      <c r="U47" s="51"/>
      <c r="V47" s="51"/>
      <c r="W47" s="51"/>
    </row>
    <row r="48" ht="32.9" customHeight="1" spans="1:23">
      <c r="A48" s="69"/>
      <c r="B48" s="69"/>
      <c r="C48" s="69" t="s">
        <v>232</v>
      </c>
      <c r="D48" s="69"/>
      <c r="E48" s="69"/>
      <c r="F48" s="69"/>
      <c r="G48" s="69"/>
      <c r="H48" s="69"/>
      <c r="I48" s="51">
        <v>8000</v>
      </c>
      <c r="J48" s="51"/>
      <c r="K48" s="51"/>
      <c r="L48" s="51"/>
      <c r="M48" s="51"/>
      <c r="N48" s="51">
        <v>8000</v>
      </c>
      <c r="O48" s="51"/>
      <c r="P48" s="51"/>
      <c r="Q48" s="51"/>
      <c r="R48" s="51"/>
      <c r="S48" s="51"/>
      <c r="T48" s="51"/>
      <c r="U48" s="51"/>
      <c r="V48" s="51"/>
      <c r="W48" s="51"/>
    </row>
    <row r="49" ht="32.9" customHeight="1" spans="1:23">
      <c r="A49" s="69" t="s">
        <v>186</v>
      </c>
      <c r="B49" s="147" t="s">
        <v>233</v>
      </c>
      <c r="C49" s="69" t="s">
        <v>232</v>
      </c>
      <c r="D49" s="69" t="s">
        <v>64</v>
      </c>
      <c r="E49" s="69" t="s">
        <v>97</v>
      </c>
      <c r="F49" s="69" t="s">
        <v>182</v>
      </c>
      <c r="G49" s="69" t="s">
        <v>189</v>
      </c>
      <c r="H49" s="69" t="s">
        <v>190</v>
      </c>
      <c r="I49" s="51">
        <v>8000</v>
      </c>
      <c r="J49" s="51"/>
      <c r="K49" s="51"/>
      <c r="L49" s="51"/>
      <c r="M49" s="51"/>
      <c r="N49" s="51">
        <v>8000</v>
      </c>
      <c r="O49" s="51"/>
      <c r="P49" s="51"/>
      <c r="Q49" s="51"/>
      <c r="R49" s="51"/>
      <c r="S49" s="51"/>
      <c r="T49" s="51"/>
      <c r="U49" s="51"/>
      <c r="V49" s="51"/>
      <c r="W49" s="51"/>
    </row>
    <row r="50" ht="32.9" customHeight="1" spans="1:23">
      <c r="A50" s="69"/>
      <c r="B50" s="69"/>
      <c r="C50" s="69" t="s">
        <v>234</v>
      </c>
      <c r="D50" s="69"/>
      <c r="E50" s="69"/>
      <c r="F50" s="69"/>
      <c r="G50" s="69"/>
      <c r="H50" s="69"/>
      <c r="I50" s="51">
        <v>8600</v>
      </c>
      <c r="J50" s="51"/>
      <c r="K50" s="51"/>
      <c r="L50" s="51"/>
      <c r="M50" s="51"/>
      <c r="N50" s="51">
        <v>8600</v>
      </c>
      <c r="O50" s="51"/>
      <c r="P50" s="51"/>
      <c r="Q50" s="51"/>
      <c r="R50" s="51"/>
      <c r="S50" s="51"/>
      <c r="T50" s="51"/>
      <c r="U50" s="51"/>
      <c r="V50" s="51"/>
      <c r="W50" s="51"/>
    </row>
    <row r="51" ht="32.9" customHeight="1" spans="1:23">
      <c r="A51" s="69" t="s">
        <v>180</v>
      </c>
      <c r="B51" s="147" t="s">
        <v>235</v>
      </c>
      <c r="C51" s="69" t="s">
        <v>234</v>
      </c>
      <c r="D51" s="69" t="s">
        <v>64</v>
      </c>
      <c r="E51" s="69" t="s">
        <v>92</v>
      </c>
      <c r="F51" s="69" t="s">
        <v>212</v>
      </c>
      <c r="G51" s="69" t="s">
        <v>223</v>
      </c>
      <c r="H51" s="69" t="s">
        <v>224</v>
      </c>
      <c r="I51" s="51">
        <v>8600</v>
      </c>
      <c r="J51" s="51"/>
      <c r="K51" s="51"/>
      <c r="L51" s="51"/>
      <c r="M51" s="51"/>
      <c r="N51" s="51">
        <v>8600</v>
      </c>
      <c r="O51" s="51"/>
      <c r="P51" s="51"/>
      <c r="Q51" s="51"/>
      <c r="R51" s="51"/>
      <c r="S51" s="51"/>
      <c r="T51" s="51"/>
      <c r="U51" s="51"/>
      <c r="V51" s="51"/>
      <c r="W51" s="51"/>
    </row>
    <row r="52" ht="32.9" customHeight="1" spans="1:23">
      <c r="A52" s="69"/>
      <c r="B52" s="69"/>
      <c r="C52" s="69" t="s">
        <v>236</v>
      </c>
      <c r="D52" s="69"/>
      <c r="E52" s="69"/>
      <c r="F52" s="69"/>
      <c r="G52" s="69"/>
      <c r="H52" s="69"/>
      <c r="I52" s="51">
        <v>346150</v>
      </c>
      <c r="J52" s="51"/>
      <c r="K52" s="51"/>
      <c r="L52" s="51"/>
      <c r="M52" s="51"/>
      <c r="N52" s="51">
        <v>346150</v>
      </c>
      <c r="O52" s="51"/>
      <c r="P52" s="51"/>
      <c r="Q52" s="51"/>
      <c r="R52" s="51"/>
      <c r="S52" s="51"/>
      <c r="T52" s="51"/>
      <c r="U52" s="51"/>
      <c r="V52" s="51"/>
      <c r="W52" s="51"/>
    </row>
    <row r="53" ht="32.9" customHeight="1" spans="1:23">
      <c r="A53" s="69" t="s">
        <v>186</v>
      </c>
      <c r="B53" s="147" t="s">
        <v>237</v>
      </c>
      <c r="C53" s="69" t="s">
        <v>236</v>
      </c>
      <c r="D53" s="69" t="s">
        <v>64</v>
      </c>
      <c r="E53" s="69" t="s">
        <v>92</v>
      </c>
      <c r="F53" s="69" t="s">
        <v>212</v>
      </c>
      <c r="G53" s="69" t="s">
        <v>189</v>
      </c>
      <c r="H53" s="69" t="s">
        <v>190</v>
      </c>
      <c r="I53" s="51">
        <v>6770</v>
      </c>
      <c r="J53" s="51"/>
      <c r="K53" s="51"/>
      <c r="L53" s="51"/>
      <c r="M53" s="51"/>
      <c r="N53" s="51">
        <v>6770</v>
      </c>
      <c r="O53" s="51"/>
      <c r="P53" s="51"/>
      <c r="Q53" s="51"/>
      <c r="R53" s="51"/>
      <c r="S53" s="51"/>
      <c r="T53" s="51"/>
      <c r="U53" s="51"/>
      <c r="V53" s="51"/>
      <c r="W53" s="51"/>
    </row>
    <row r="54" ht="32.9" customHeight="1" spans="1:23">
      <c r="A54" s="69" t="s">
        <v>186</v>
      </c>
      <c r="B54" s="147" t="s">
        <v>237</v>
      </c>
      <c r="C54" s="69" t="s">
        <v>236</v>
      </c>
      <c r="D54" s="69" t="s">
        <v>64</v>
      </c>
      <c r="E54" s="69" t="s">
        <v>92</v>
      </c>
      <c r="F54" s="69" t="s">
        <v>212</v>
      </c>
      <c r="G54" s="69" t="s">
        <v>215</v>
      </c>
      <c r="H54" s="69" t="s">
        <v>216</v>
      </c>
      <c r="I54" s="51">
        <v>199380</v>
      </c>
      <c r="J54" s="51"/>
      <c r="K54" s="51"/>
      <c r="L54" s="51"/>
      <c r="M54" s="51"/>
      <c r="N54" s="51">
        <v>199380</v>
      </c>
      <c r="O54" s="51"/>
      <c r="P54" s="51"/>
      <c r="Q54" s="51"/>
      <c r="R54" s="51"/>
      <c r="S54" s="51"/>
      <c r="T54" s="51"/>
      <c r="U54" s="51"/>
      <c r="V54" s="51"/>
      <c r="W54" s="51"/>
    </row>
    <row r="55" ht="32.9" customHeight="1" spans="1:23">
      <c r="A55" s="69" t="s">
        <v>186</v>
      </c>
      <c r="B55" s="147" t="s">
        <v>237</v>
      </c>
      <c r="C55" s="69" t="s">
        <v>236</v>
      </c>
      <c r="D55" s="69" t="s">
        <v>64</v>
      </c>
      <c r="E55" s="69" t="s">
        <v>92</v>
      </c>
      <c r="F55" s="69" t="s">
        <v>212</v>
      </c>
      <c r="G55" s="69" t="s">
        <v>200</v>
      </c>
      <c r="H55" s="69" t="s">
        <v>201</v>
      </c>
      <c r="I55" s="51">
        <v>140000</v>
      </c>
      <c r="J55" s="51"/>
      <c r="K55" s="51"/>
      <c r="L55" s="51"/>
      <c r="M55" s="51"/>
      <c r="N55" s="51">
        <v>140000</v>
      </c>
      <c r="O55" s="51"/>
      <c r="P55" s="51"/>
      <c r="Q55" s="51"/>
      <c r="R55" s="51"/>
      <c r="S55" s="51"/>
      <c r="T55" s="51"/>
      <c r="U55" s="51"/>
      <c r="V55" s="51"/>
      <c r="W55" s="51"/>
    </row>
    <row r="56" ht="32.9" customHeight="1" spans="1:23">
      <c r="A56" s="69"/>
      <c r="B56" s="69"/>
      <c r="C56" s="69" t="s">
        <v>238</v>
      </c>
      <c r="D56" s="69"/>
      <c r="E56" s="69"/>
      <c r="F56" s="69"/>
      <c r="G56" s="69"/>
      <c r="H56" s="69"/>
      <c r="I56" s="51">
        <v>50000</v>
      </c>
      <c r="J56" s="51"/>
      <c r="K56" s="51"/>
      <c r="L56" s="51"/>
      <c r="M56" s="51"/>
      <c r="N56" s="51">
        <v>50000</v>
      </c>
      <c r="O56" s="51"/>
      <c r="P56" s="51"/>
      <c r="Q56" s="51"/>
      <c r="R56" s="51"/>
      <c r="S56" s="51"/>
      <c r="T56" s="51"/>
      <c r="U56" s="51"/>
      <c r="V56" s="51"/>
      <c r="W56" s="51"/>
    </row>
    <row r="57" ht="32.9" customHeight="1" spans="1:23">
      <c r="A57" s="69" t="s">
        <v>180</v>
      </c>
      <c r="B57" s="147" t="s">
        <v>239</v>
      </c>
      <c r="C57" s="69" t="s">
        <v>238</v>
      </c>
      <c r="D57" s="69" t="s">
        <v>64</v>
      </c>
      <c r="E57" s="69" t="s">
        <v>80</v>
      </c>
      <c r="F57" s="69" t="s">
        <v>188</v>
      </c>
      <c r="G57" s="69" t="s">
        <v>183</v>
      </c>
      <c r="H57" s="69" t="s">
        <v>184</v>
      </c>
      <c r="I57" s="51">
        <v>5000</v>
      </c>
      <c r="J57" s="51"/>
      <c r="K57" s="51"/>
      <c r="L57" s="51"/>
      <c r="M57" s="51"/>
      <c r="N57" s="51">
        <v>5000</v>
      </c>
      <c r="O57" s="51"/>
      <c r="P57" s="51"/>
      <c r="Q57" s="51"/>
      <c r="R57" s="51"/>
      <c r="S57" s="51"/>
      <c r="T57" s="51"/>
      <c r="U57" s="51"/>
      <c r="V57" s="51"/>
      <c r="W57" s="51"/>
    </row>
    <row r="58" ht="32.9" customHeight="1" spans="1:23">
      <c r="A58" s="69" t="s">
        <v>180</v>
      </c>
      <c r="B58" s="147" t="s">
        <v>239</v>
      </c>
      <c r="C58" s="69" t="s">
        <v>238</v>
      </c>
      <c r="D58" s="69" t="s">
        <v>64</v>
      </c>
      <c r="E58" s="69" t="s">
        <v>80</v>
      </c>
      <c r="F58" s="69" t="s">
        <v>188</v>
      </c>
      <c r="G58" s="69" t="s">
        <v>215</v>
      </c>
      <c r="H58" s="69" t="s">
        <v>216</v>
      </c>
      <c r="I58" s="51">
        <v>45000</v>
      </c>
      <c r="J58" s="51"/>
      <c r="K58" s="51"/>
      <c r="L58" s="51"/>
      <c r="M58" s="51"/>
      <c r="N58" s="51">
        <v>45000</v>
      </c>
      <c r="O58" s="51"/>
      <c r="P58" s="51"/>
      <c r="Q58" s="51"/>
      <c r="R58" s="51"/>
      <c r="S58" s="51"/>
      <c r="T58" s="51"/>
      <c r="U58" s="51"/>
      <c r="V58" s="51"/>
      <c r="W58" s="51"/>
    </row>
    <row r="59" ht="18.75" customHeight="1" spans="1:23">
      <c r="A59" s="52" t="s">
        <v>240</v>
      </c>
      <c r="B59" s="53"/>
      <c r="C59" s="53"/>
      <c r="D59" s="53"/>
      <c r="E59" s="53"/>
      <c r="F59" s="53"/>
      <c r="G59" s="53"/>
      <c r="H59" s="54"/>
      <c r="I59" s="51">
        <v>100093349.41</v>
      </c>
      <c r="J59" s="51"/>
      <c r="K59" s="51"/>
      <c r="L59" s="51"/>
      <c r="M59" s="51"/>
      <c r="N59" s="51">
        <v>10883438.41</v>
      </c>
      <c r="O59" s="51"/>
      <c r="P59" s="51"/>
      <c r="Q59" s="51"/>
      <c r="R59" s="51">
        <v>89209911</v>
      </c>
      <c r="S59" s="51">
        <v>89209911</v>
      </c>
      <c r="T59" s="51"/>
      <c r="U59" s="51"/>
      <c r="V59" s="51"/>
      <c r="W59" s="51"/>
    </row>
  </sheetData>
  <mergeCells count="28">
    <mergeCell ref="A3:W3"/>
    <mergeCell ref="A4:I4"/>
    <mergeCell ref="J5:M5"/>
    <mergeCell ref="N5:P5"/>
    <mergeCell ref="R5:W5"/>
    <mergeCell ref="J6:K6"/>
    <mergeCell ref="A59:H59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140" t="s">
        <v>241</v>
      </c>
    </row>
    <row r="3" ht="28.5" customHeight="1" spans="1:10">
      <c r="A3" s="141" t="s">
        <v>242</v>
      </c>
      <c r="B3" s="33"/>
      <c r="C3" s="33"/>
      <c r="D3" s="33"/>
      <c r="E3" s="33"/>
      <c r="F3" s="86"/>
      <c r="G3" s="33"/>
      <c r="H3" s="86"/>
      <c r="I3" s="86"/>
      <c r="J3" s="33"/>
    </row>
    <row r="4" ht="15" customHeight="1" spans="1:10">
      <c r="A4" s="6" t="str">
        <f>"单位名称："&amp;"玉溪市第二人民医院"</f>
        <v>单位名称：玉溪市第二人民医院</v>
      </c>
    </row>
    <row r="5" ht="14.25" customHeight="1" spans="1:10">
      <c r="A5" s="68" t="s">
        <v>243</v>
      </c>
      <c r="B5" s="68" t="s">
        <v>244</v>
      </c>
      <c r="C5" s="68" t="s">
        <v>245</v>
      </c>
      <c r="D5" s="68" t="s">
        <v>246</v>
      </c>
      <c r="E5" s="68" t="s">
        <v>247</v>
      </c>
      <c r="F5" s="48" t="s">
        <v>248</v>
      </c>
      <c r="G5" s="68" t="s">
        <v>249</v>
      </c>
      <c r="H5" s="48" t="s">
        <v>250</v>
      </c>
      <c r="I5" s="48" t="s">
        <v>251</v>
      </c>
      <c r="J5" s="68" t="s">
        <v>252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48">
        <v>6</v>
      </c>
      <c r="G6" s="68">
        <v>7</v>
      </c>
      <c r="H6" s="48">
        <v>8</v>
      </c>
      <c r="I6" s="48">
        <v>9</v>
      </c>
      <c r="J6" s="68">
        <v>10</v>
      </c>
    </row>
    <row r="7" ht="15" customHeight="1" spans="1:10">
      <c r="A7" s="69" t="s">
        <v>64</v>
      </c>
      <c r="B7" s="70"/>
      <c r="C7" s="70"/>
      <c r="D7" s="70"/>
      <c r="E7" s="71"/>
      <c r="F7" s="72"/>
      <c r="G7" s="71"/>
      <c r="H7" s="72"/>
      <c r="I7" s="72"/>
      <c r="J7" s="71"/>
    </row>
    <row r="8" ht="33.75" customHeight="1" spans="1:10">
      <c r="A8" s="69" t="s">
        <v>206</v>
      </c>
      <c r="B8" s="69" t="s">
        <v>253</v>
      </c>
      <c r="C8" s="69" t="s">
        <v>254</v>
      </c>
      <c r="D8" s="69" t="s">
        <v>255</v>
      </c>
      <c r="E8" s="69" t="s">
        <v>256</v>
      </c>
      <c r="F8" s="69" t="s">
        <v>257</v>
      </c>
      <c r="G8" s="49" t="s">
        <v>258</v>
      </c>
      <c r="H8" s="69" t="s">
        <v>259</v>
      </c>
      <c r="I8" s="69" t="s">
        <v>260</v>
      </c>
      <c r="J8" s="69" t="s">
        <v>261</v>
      </c>
    </row>
    <row r="9" ht="33.75" customHeight="1" spans="1:10">
      <c r="A9" s="69" t="s">
        <v>206</v>
      </c>
      <c r="B9" s="69" t="s">
        <v>253</v>
      </c>
      <c r="C9" s="69" t="s">
        <v>254</v>
      </c>
      <c r="D9" s="69" t="s">
        <v>255</v>
      </c>
      <c r="E9" s="69" t="s">
        <v>262</v>
      </c>
      <c r="F9" s="69" t="s">
        <v>257</v>
      </c>
      <c r="G9" s="49" t="s">
        <v>263</v>
      </c>
      <c r="H9" s="69" t="s">
        <v>259</v>
      </c>
      <c r="I9" s="69" t="s">
        <v>260</v>
      </c>
      <c r="J9" s="69" t="s">
        <v>261</v>
      </c>
    </row>
    <row r="10" ht="33.75" customHeight="1" spans="1:10">
      <c r="A10" s="69" t="s">
        <v>206</v>
      </c>
      <c r="B10" s="69" t="s">
        <v>253</v>
      </c>
      <c r="C10" s="69" t="s">
        <v>254</v>
      </c>
      <c r="D10" s="69" t="s">
        <v>264</v>
      </c>
      <c r="E10" s="69" t="s">
        <v>265</v>
      </c>
      <c r="F10" s="69" t="s">
        <v>257</v>
      </c>
      <c r="G10" s="49" t="s">
        <v>266</v>
      </c>
      <c r="H10" s="69" t="s">
        <v>267</v>
      </c>
      <c r="I10" s="69" t="s">
        <v>260</v>
      </c>
      <c r="J10" s="69" t="s">
        <v>261</v>
      </c>
    </row>
    <row r="11" ht="33.75" customHeight="1" spans="1:10">
      <c r="A11" s="69" t="s">
        <v>206</v>
      </c>
      <c r="B11" s="69" t="s">
        <v>253</v>
      </c>
      <c r="C11" s="69" t="s">
        <v>268</v>
      </c>
      <c r="D11" s="69" t="s">
        <v>269</v>
      </c>
      <c r="E11" s="69" t="s">
        <v>270</v>
      </c>
      <c r="F11" s="69" t="s">
        <v>257</v>
      </c>
      <c r="G11" s="49" t="s">
        <v>271</v>
      </c>
      <c r="H11" s="69" t="s">
        <v>272</v>
      </c>
      <c r="I11" s="69" t="s">
        <v>260</v>
      </c>
      <c r="J11" s="69" t="s">
        <v>261</v>
      </c>
    </row>
    <row r="12" ht="33.75" customHeight="1" spans="1:10">
      <c r="A12" s="69" t="s">
        <v>206</v>
      </c>
      <c r="B12" s="69" t="s">
        <v>253</v>
      </c>
      <c r="C12" s="69" t="s">
        <v>268</v>
      </c>
      <c r="D12" s="69" t="s">
        <v>273</v>
      </c>
      <c r="E12" s="69" t="s">
        <v>274</v>
      </c>
      <c r="F12" s="69" t="s">
        <v>257</v>
      </c>
      <c r="G12" s="49" t="s">
        <v>275</v>
      </c>
      <c r="H12" s="69" t="s">
        <v>272</v>
      </c>
      <c r="I12" s="69" t="s">
        <v>260</v>
      </c>
      <c r="J12" s="69" t="s">
        <v>261</v>
      </c>
    </row>
    <row r="13" ht="33.75" customHeight="1" spans="1:10">
      <c r="A13" s="69" t="s">
        <v>206</v>
      </c>
      <c r="B13" s="69" t="s">
        <v>253</v>
      </c>
      <c r="C13" s="69" t="s">
        <v>276</v>
      </c>
      <c r="D13" s="69" t="s">
        <v>277</v>
      </c>
      <c r="E13" s="69" t="s">
        <v>278</v>
      </c>
      <c r="F13" s="69" t="s">
        <v>257</v>
      </c>
      <c r="G13" s="49" t="s">
        <v>279</v>
      </c>
      <c r="H13" s="69" t="s">
        <v>272</v>
      </c>
      <c r="I13" s="69" t="s">
        <v>260</v>
      </c>
      <c r="J13" s="69" t="s">
        <v>261</v>
      </c>
    </row>
    <row r="14" ht="33.75" customHeight="1" spans="1:10">
      <c r="A14" s="69" t="s">
        <v>206</v>
      </c>
      <c r="B14" s="69" t="s">
        <v>253</v>
      </c>
      <c r="C14" s="69" t="s">
        <v>276</v>
      </c>
      <c r="D14" s="69" t="s">
        <v>277</v>
      </c>
      <c r="E14" s="69" t="s">
        <v>280</v>
      </c>
      <c r="F14" s="69" t="s">
        <v>257</v>
      </c>
      <c r="G14" s="49" t="s">
        <v>281</v>
      </c>
      <c r="H14" s="69" t="s">
        <v>272</v>
      </c>
      <c r="I14" s="69" t="s">
        <v>260</v>
      </c>
      <c r="J14" s="69" t="s">
        <v>261</v>
      </c>
    </row>
  </sheetData>
  <mergeCells count="4">
    <mergeCell ref="A3:J3"/>
    <mergeCell ref="A4:H4"/>
    <mergeCell ref="A8:A14"/>
    <mergeCell ref="B8:B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WPS_461677660</cp:lastModifiedBy>
  <dcterms:created xsi:type="dcterms:W3CDTF">2026-03-19T09:59:08Z</dcterms:created>
  <dcterms:modified xsi:type="dcterms:W3CDTF">2026-03-19T09:59:41Z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1AD19E54EF374B0681C3600481AD148F_13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